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llbruck\Digital\illbruck HP\Bedarfskalkulatoren\VWMS\"/>
    </mc:Choice>
  </mc:AlternateContent>
  <xr:revisionPtr revIDLastSave="0" documentId="8_{098EF706-90E2-4142-92BD-7FD36F7CA30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erechnung" sheetId="13" r:id="rId1"/>
    <sheet name="Tabelle2" sheetId="14" r:id="rId2"/>
    <sheet name="Tabelle1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3" l="1"/>
  <c r="E22" i="13"/>
  <c r="G22" i="13" s="1"/>
  <c r="E25" i="13"/>
  <c r="G25" i="13" s="1"/>
  <c r="E24" i="13"/>
  <c r="G24" i="13" s="1"/>
  <c r="G23" i="13"/>
  <c r="E21" i="13"/>
  <c r="G21" i="13" s="1"/>
  <c r="E27" i="13"/>
  <c r="G32" i="13" s="1"/>
  <c r="E18" i="13"/>
  <c r="E19" i="13"/>
  <c r="E17" i="13"/>
  <c r="E16" i="13"/>
  <c r="E15" i="13"/>
  <c r="E14" i="13"/>
  <c r="B12" i="13"/>
  <c r="G27" i="13" l="1"/>
  <c r="G28" i="13"/>
  <c r="G29" i="13"/>
  <c r="G30" i="13"/>
  <c r="G31" i="13"/>
  <c r="G33" i="13"/>
  <c r="G34" i="13"/>
  <c r="G18" i="11"/>
  <c r="I18" i="11" s="1"/>
  <c r="E18" i="11"/>
  <c r="F18" i="11" s="1"/>
  <c r="C18" i="11"/>
  <c r="E17" i="11"/>
  <c r="F17" i="11" s="1"/>
  <c r="E16" i="11"/>
  <c r="F16" i="11" s="1"/>
  <c r="J18" i="11" l="1"/>
  <c r="I16" i="11"/>
  <c r="G16" i="11"/>
  <c r="H16" i="11" s="1"/>
  <c r="G17" i="11"/>
  <c r="H17" i="11" s="1"/>
  <c r="I17" i="11"/>
  <c r="J17" i="11" s="1"/>
  <c r="J16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Pronath, Simon</author>
  </authors>
  <commentList>
    <comment ref="B21" authorId="0" shapeId="0" xr:uid="{6B6FE18F-7869-45FD-AD17-78CA4454869A}">
      <text>
        <r>
          <rPr>
            <b/>
            <sz val="9"/>
            <color indexed="81"/>
            <rFont val="Segoe UI"/>
            <family val="2"/>
          </rPr>
          <t>Pronath, Simon:</t>
        </r>
        <r>
          <rPr>
            <sz val="9"/>
            <color indexed="81"/>
            <rFont val="Segoe UI"/>
            <family val="2"/>
          </rPr>
          <t xml:space="preserve">
für alle Profile zwei Raupen aus der Dreieck-Düse (gleichschenklig mit Seitenhöhe 9 mm)</t>
        </r>
      </text>
    </comment>
    <comment ref="B22" authorId="0" shapeId="0" xr:uid="{A34AB079-64E2-4A1A-89F1-3A545661748E}">
      <text>
        <r>
          <rPr>
            <b/>
            <sz val="9"/>
            <color indexed="81"/>
            <rFont val="Segoe UI"/>
            <family val="2"/>
          </rPr>
          <t>Pronath, Simon:</t>
        </r>
        <r>
          <rPr>
            <sz val="9"/>
            <color indexed="81"/>
            <rFont val="Segoe UI"/>
            <family val="2"/>
          </rPr>
          <t xml:space="preserve">
PR007: berechnet für den Primerauftrag über die gesamte Fläche = 90 mm
PR010: Winkelhöhe 120 mm, Primerauftrag insgesamt 90 mm, wobei ca. 3 cm in der Mitte des Profils ohne Primer verbleiben sollten.
PR011: berechnet für den Primerauftrag über die gesamte Fläche = 90 mm</t>
        </r>
      </text>
    </comment>
    <comment ref="B23" authorId="0" shapeId="0" xr:uid="{E8B23D51-BB92-4128-B727-2ABD70574F7C}">
      <text>
        <r>
          <rPr>
            <b/>
            <sz val="9"/>
            <color indexed="81"/>
            <rFont val="Segoe UI"/>
            <family val="2"/>
          </rPr>
          <t>Pronath, Simon:</t>
        </r>
        <r>
          <rPr>
            <sz val="9"/>
            <color indexed="81"/>
            <rFont val="Segoe UI"/>
            <family val="2"/>
          </rPr>
          <t xml:space="preserve">
PR007: berechnet für den Primerauftrag über die gesamte Fläche = 90 mm
PR010: Winkelhöhe 120 mm, Primerauftrag insgesamt 90 mm, wobei ca. 3 cm in der Mitte des Profils ohne Primer verbleiben sollten.
PR011: berechnet für den Primerauftrag über die gesamte Fläche = 90 mm</t>
        </r>
      </text>
    </comment>
    <comment ref="B24" authorId="0" shapeId="0" xr:uid="{F6A95C5D-9CF1-4CD6-8037-EE6C315860EF}">
      <text>
        <r>
          <rPr>
            <b/>
            <sz val="9"/>
            <color indexed="81"/>
            <rFont val="Segoe UI"/>
            <family val="2"/>
          </rPr>
          <t>Pronath, Simon:</t>
        </r>
        <r>
          <rPr>
            <sz val="9"/>
            <color indexed="81"/>
            <rFont val="Segoe UI"/>
            <family val="2"/>
          </rPr>
          <t xml:space="preserve">
Es werden zwei parallel verlaufende Raupen mit einem Durchmesser von etwa 4 mm jeweils am Rand von PR008 und PR012 aufgebracht.</t>
        </r>
      </text>
    </comment>
    <comment ref="B25" authorId="0" shapeId="0" xr:uid="{EAF266D7-7B89-4B86-93CB-A496A674BB44}">
      <text>
        <r>
          <rPr>
            <b/>
            <sz val="9"/>
            <color indexed="81"/>
            <rFont val="Segoe UI"/>
            <family val="2"/>
          </rPr>
          <t>Pronath, Simon:</t>
        </r>
        <r>
          <rPr>
            <sz val="9"/>
            <color indexed="81"/>
            <rFont val="Segoe UI"/>
            <family val="2"/>
          </rPr>
          <t xml:space="preserve">
Es werden zwei parallel verlaufende Raupen mit einem Durchmesser von etwa 4 mm jeweils am Rand von PR008 und PR012 aufgebracht.</t>
        </r>
      </text>
    </comment>
  </commentList>
</comments>
</file>

<file path=xl/sharedStrings.xml><?xml version="1.0" encoding="utf-8"?>
<sst xmlns="http://schemas.openxmlformats.org/spreadsheetml/2006/main" count="216" uniqueCount="126">
  <si>
    <t>Meter/ Verp.</t>
  </si>
  <si>
    <t>Verbrauch= Einheit/Meter</t>
  </si>
  <si>
    <t>Lfm</t>
  </si>
  <si>
    <t>Anzahl der Fenster</t>
  </si>
  <si>
    <t>Bedarf</t>
  </si>
  <si>
    <t>Karton</t>
  </si>
  <si>
    <t>Stück</t>
  </si>
  <si>
    <t>Einheit</t>
  </si>
  <si>
    <t>Zugabe an Überlap./ Fenster</t>
  </si>
  <si>
    <t>Menge</t>
  </si>
  <si>
    <t>PR012 Dämmblock</t>
  </si>
  <si>
    <t>Die Systemkomponenten.</t>
  </si>
  <si>
    <t>Qualität – Einfach auf Bestellung.</t>
  </si>
  <si>
    <t>Typ 1 PR011 Fenstermontage-Platte</t>
  </si>
  <si>
    <t>Ausladung</t>
  </si>
  <si>
    <t>Artikel</t>
  </si>
  <si>
    <t xml:space="preserve">Abmessung </t>
  </si>
  <si>
    <t>Bestell-Nr.</t>
  </si>
  <si>
    <t>35 mm</t>
  </si>
  <si>
    <t>PR011 Platte</t>
  </si>
  <si>
    <t>1350 x 35 x 90</t>
  </si>
  <si>
    <t>*</t>
  </si>
  <si>
    <t>50 mm</t>
  </si>
  <si>
    <t>1350 x 50 x 90</t>
  </si>
  <si>
    <t>Typ2 PR007 Fenstermontage-Zarge</t>
  </si>
  <si>
    <t>90 mm</t>
  </si>
  <si>
    <t>PR007 Zarge</t>
  </si>
  <si>
    <t>1200 x 90 x 90</t>
  </si>
  <si>
    <t>126 Stück</t>
  </si>
  <si>
    <t>PR008 Dämmkeil</t>
  </si>
  <si>
    <t>1200 x 82 x 82</t>
  </si>
  <si>
    <t>28 Stück</t>
  </si>
  <si>
    <t>4 Stück</t>
  </si>
  <si>
    <t>Typ 3 PR010 Fenstermontage-Winkel</t>
  </si>
  <si>
    <t>120 mm</t>
  </si>
  <si>
    <t>PR010 Winkel</t>
  </si>
  <si>
    <t xml:space="preserve">1350 x 120 x 120 </t>
  </si>
  <si>
    <t>140 mm</t>
  </si>
  <si>
    <t xml:space="preserve">1350 x 140 x 120 </t>
  </si>
  <si>
    <t>160 mm</t>
  </si>
  <si>
    <t xml:space="preserve">1350 x 160 x 120 </t>
  </si>
  <si>
    <t>180 mm</t>
  </si>
  <si>
    <t xml:space="preserve">1350 x 180 x 120 </t>
  </si>
  <si>
    <t>200 mm</t>
  </si>
  <si>
    <t xml:space="preserve">1350 x 200 x 120 </t>
  </si>
  <si>
    <t>* wird innerhalb 7 Werkstagen auftragsbezogen geliefert</t>
  </si>
  <si>
    <t>Lieferform</t>
  </si>
  <si>
    <t>Inhalt</t>
  </si>
  <si>
    <t>Systemzubehör</t>
  </si>
  <si>
    <t>SP340 Sofort-Haftkleber</t>
  </si>
  <si>
    <t xml:space="preserve">600 ml </t>
  </si>
  <si>
    <t>12 Beutel</t>
  </si>
  <si>
    <t>AT140 Primer</t>
  </si>
  <si>
    <t>500 ml</t>
  </si>
  <si>
    <t>12 Dosen</t>
  </si>
  <si>
    <t xml:space="preserve">    5 Liter </t>
  </si>
  <si>
    <t xml:space="preserve">  1 Kanister</t>
  </si>
  <si>
    <t>310 ml</t>
  </si>
  <si>
    <t>12 Kartuschen</t>
  </si>
  <si>
    <t>20 Beutel</t>
  </si>
  <si>
    <t>SP340 Soforthaft-Kleber</t>
  </si>
  <si>
    <t>Vorwandmontage-System</t>
  </si>
  <si>
    <t>(EFH Format)</t>
  </si>
  <si>
    <t>Typ 1</t>
  </si>
  <si>
    <t>PR011 Vorwandmontage-Platte 35 mm</t>
  </si>
  <si>
    <t>m</t>
  </si>
  <si>
    <t>Typ 2</t>
  </si>
  <si>
    <t>PR007 Vorwandmontage-Zarge 90 mm</t>
  </si>
  <si>
    <t>Typ 3</t>
  </si>
  <si>
    <t>ml</t>
  </si>
  <si>
    <t>entweder</t>
  </si>
  <si>
    <t>oder</t>
  </si>
  <si>
    <t>Hinweis: Eingabe nur im gelben Feld möglich</t>
  </si>
  <si>
    <t>Beutel</t>
  </si>
  <si>
    <t>Kartusche</t>
  </si>
  <si>
    <t>1000 x 70 x 70</t>
  </si>
  <si>
    <t>1000 x 90 x 70</t>
  </si>
  <si>
    <t>1000 x 110 x 70</t>
  </si>
  <si>
    <t>1000 x 130 x 70</t>
  </si>
  <si>
    <t>1000 x 150 x 70</t>
  </si>
  <si>
    <t>i3 Produkt</t>
  </si>
  <si>
    <t>SP525 Hochbaufugen-Dichtstoff 310 ml</t>
  </si>
  <si>
    <t>SP525 Hochbaufugen-Dichtstoff 600 ml</t>
  </si>
  <si>
    <t>Rolle</t>
  </si>
  <si>
    <t>Anschlussfuge [m]</t>
  </si>
  <si>
    <t>Anzahl Fenster und Türen [Stück]</t>
  </si>
  <si>
    <t>Fugenbreite [mm]</t>
  </si>
  <si>
    <t xml:space="preserve">TP652 illmod trioplex+ </t>
  </si>
  <si>
    <t>LzM 4.3 ab Seite 81</t>
  </si>
  <si>
    <r>
      <t>Schallschutz:</t>
    </r>
    <r>
      <rPr>
        <sz val="11"/>
        <color rgb="FF4D4D4D"/>
        <rFont val="Arial"/>
        <family val="2"/>
      </rPr>
      <t xml:space="preserve"> TP652 mit SP525 Hochbaufugen-Dichtstoff</t>
    </r>
  </si>
  <si>
    <r>
      <t>Ø</t>
    </r>
    <r>
      <rPr>
        <sz val="11"/>
        <color rgb="FF4D4D4D"/>
        <rFont val="Arial"/>
        <family val="2"/>
      </rPr>
      <t>TP652 illmod trioplex+ nach Einbausituation</t>
    </r>
  </si>
  <si>
    <r>
      <t>§</t>
    </r>
    <r>
      <rPr>
        <b/>
        <sz val="11"/>
        <color rgb="FF4D4D4D"/>
        <rFont val="Arial"/>
        <family val="2"/>
      </rPr>
      <t xml:space="preserve">Unverputzt 41 dB </t>
    </r>
    <r>
      <rPr>
        <sz val="11"/>
        <color rgb="FF4D4D4D"/>
        <rFont val="Arial"/>
        <family val="2"/>
      </rPr>
      <t>– normaler Schallschutz (bewertetes Fugenschalldämm-Maß)</t>
    </r>
  </si>
  <si>
    <r>
      <t>§</t>
    </r>
    <r>
      <rPr>
        <sz val="11"/>
        <color rgb="FF4D4D4D"/>
        <rFont val="Arial"/>
        <family val="2"/>
      </rPr>
      <t>Einseitig verputzt 51 dB – Fenster bis 41 dB</t>
    </r>
  </si>
  <si>
    <r>
      <t>§</t>
    </r>
    <r>
      <rPr>
        <sz val="11"/>
        <color rgb="FF4D4D4D"/>
        <rFont val="Arial"/>
        <family val="2"/>
      </rPr>
      <t>Zweiseitig verputzt 60 dB – Fenster mit bis zu 50 dB</t>
    </r>
  </si>
  <si>
    <r>
      <t>Ø</t>
    </r>
    <r>
      <rPr>
        <sz val="11"/>
        <color rgb="FF4D4D4D"/>
        <rFont val="Arial"/>
        <family val="2"/>
      </rPr>
      <t xml:space="preserve">TP652 </t>
    </r>
    <r>
      <rPr>
        <b/>
        <sz val="11"/>
        <color rgb="FF4D4D4D"/>
        <rFont val="Arial"/>
        <family val="2"/>
      </rPr>
      <t xml:space="preserve">mit SP525 </t>
    </r>
    <r>
      <rPr>
        <sz val="11"/>
        <color rgb="FF4D4D4D"/>
        <rFont val="Arial"/>
        <family val="2"/>
      </rPr>
      <t xml:space="preserve">innen </t>
    </r>
  </si>
  <si>
    <r>
      <t>§</t>
    </r>
    <r>
      <rPr>
        <b/>
        <sz val="11"/>
        <color rgb="FF4D4D4D"/>
        <rFont val="Arial"/>
        <family val="2"/>
      </rPr>
      <t>bis 10 mm Fuge 61 dB</t>
    </r>
    <r>
      <rPr>
        <sz val="11"/>
        <color rgb="FF4D4D4D"/>
        <rFont val="Arial"/>
        <family val="2"/>
      </rPr>
      <t xml:space="preserve"> –&gt; Fenster mit bis zu 51 dB Schallschutz</t>
    </r>
  </si>
  <si>
    <r>
      <t>§</t>
    </r>
    <r>
      <rPr>
        <b/>
        <sz val="11"/>
        <color rgb="FF4D4D4D"/>
        <rFont val="Arial"/>
        <family val="2"/>
      </rPr>
      <t xml:space="preserve">bis 20 mm Fuge 58 dB </t>
    </r>
    <r>
      <rPr>
        <sz val="11"/>
        <color rgb="FF4D4D4D"/>
        <rFont val="Arial"/>
        <family val="2"/>
      </rPr>
      <t>–&gt; Fenster mit bis zu 48 dB Schallschutz</t>
    </r>
  </si>
  <si>
    <r>
      <t>§</t>
    </r>
    <r>
      <rPr>
        <b/>
        <sz val="11"/>
        <color rgb="FF4D4D4D"/>
        <rFont val="Arial"/>
        <family val="2"/>
      </rPr>
      <t xml:space="preserve">bis 30 mm Fuge 56 dB </t>
    </r>
    <r>
      <rPr>
        <sz val="11"/>
        <color rgb="FF4D4D4D"/>
        <rFont val="Arial"/>
        <family val="2"/>
      </rPr>
      <t>–&gt; Fenster mit bis zu 46 dB Schallschutz</t>
    </r>
  </si>
  <si>
    <t>nur bis 30 mm Fugen sinnvoll!</t>
  </si>
  <si>
    <t>TP652 illmod trioplex+</t>
  </si>
  <si>
    <t>SP525 Hochbaufugen-Dichtstoff</t>
  </si>
  <si>
    <t>i3 PowerPaket: Schallschutz</t>
  </si>
  <si>
    <t>10 jährige Zusatzgarantie und Gültigkeit der Prüfzeugnisse, Nachweise und Zulassungen des Systems nur in Verbindung mit den illbruck Vorwandmontage-System Komponenten*, andernfalls erlischt jegliche Gewährleistung.            
*AT140 Primer, SP340 Soforthaft-Kleber, TP652 illmod trioplex+</t>
  </si>
  <si>
    <t>PR011 Vorwandmontage-Platte 50 mm</t>
  </si>
  <si>
    <t>Kartuschen</t>
  </si>
  <si>
    <t>Dosen</t>
  </si>
  <si>
    <t>PR010 Vorwandmontage-Winkel 120 - 200 mm</t>
  </si>
  <si>
    <t>Elementbreite</t>
  </si>
  <si>
    <t>Elementhöhe</t>
  </si>
  <si>
    <t>TP654 ( /6 - 15)</t>
  </si>
  <si>
    <t>TP654 ( /10 - 25)</t>
  </si>
  <si>
    <t>TP655 ( / 8 - 20)</t>
  </si>
  <si>
    <t>TP655 ( / 6 - 15)</t>
  </si>
  <si>
    <t>TP655 ( / 10 - 25)</t>
  </si>
  <si>
    <t>TP670 ( / 3 - 10, einseitiger Einbau)</t>
  </si>
  <si>
    <t>TP670 ( / 6 - 18, einseitiger Einbau)</t>
  </si>
  <si>
    <t>TP670 ( / 12 - 25, einseitiger Einbau)</t>
  </si>
  <si>
    <t>Rolle(n)</t>
  </si>
  <si>
    <t>SP - Kleber für Dämmkeil/-block</t>
  </si>
  <si>
    <t>SP -  Kleber für Dämmkeil/-block</t>
  </si>
  <si>
    <t>SP025 Kleber (betongrau)</t>
  </si>
  <si>
    <t>Kanister</t>
  </si>
  <si>
    <t>Abmess./Inhalt</t>
  </si>
  <si>
    <t>ca. [m] bei dreiseitigem Einbau</t>
  </si>
  <si>
    <t>F95</t>
  </si>
  <si>
    <t>Zubehör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</si>
</sst>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\ _€_-;\-* #,##0.0\ _€_-;_-* &quot;-&quot;??\ _€_-;_-@_-"/>
    <numFmt numFmtId="166" formatCode="0.0"/>
    <numFmt numFmtId="167" formatCode="0.0\ &quot;m&quot;"/>
    <numFmt numFmtId="168" formatCode="0\ &quot;mm&quot;"/>
    <numFmt numFmtId="169" formatCode="#,##0\ &quot;Elemente&quot;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  <charset val="238"/>
    </font>
    <font>
      <b/>
      <sz val="19"/>
      <color theme="1"/>
      <name val="Arial"/>
      <family val="2"/>
      <charset val="238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92D050"/>
      <name val="Arial"/>
      <family val="2"/>
    </font>
    <font>
      <b/>
      <sz val="11"/>
      <color rgb="FFFF0000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color rgb="FF92D050"/>
      <name val="Arial"/>
      <family val="2"/>
    </font>
    <font>
      <sz val="16"/>
      <color rgb="FF92D050"/>
      <name val="Arial"/>
      <family val="2"/>
    </font>
    <font>
      <sz val="11"/>
      <name val="Arial"/>
      <family val="2"/>
    </font>
    <font>
      <b/>
      <sz val="11"/>
      <color rgb="FF4D4D4D"/>
      <name val="Arial"/>
      <family val="2"/>
    </font>
    <font>
      <sz val="11"/>
      <color rgb="FF4D4D4D"/>
      <name val="Arial"/>
      <family val="2"/>
    </font>
    <font>
      <sz val="11"/>
      <color theme="1"/>
      <name val="Wingdings"/>
      <charset val="2"/>
    </font>
    <font>
      <b/>
      <sz val="19"/>
      <color rgb="FF92D05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92D050"/>
      <name val="Calibri"/>
      <family val="2"/>
      <scheme val="minor"/>
    </font>
    <font>
      <sz val="11"/>
      <name val="Arial"/>
      <family val="2"/>
      <charset val="238"/>
    </font>
    <font>
      <b/>
      <sz val="13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  <charset val="238"/>
    </font>
    <font>
      <sz val="16"/>
      <color rgb="FFFF0000"/>
      <name val="Arial"/>
      <family val="2"/>
    </font>
    <font>
      <b/>
      <sz val="13"/>
      <color rgb="FFFF0000"/>
      <name val="Arial"/>
      <family val="2"/>
    </font>
    <font>
      <sz val="11"/>
      <color rgb="FFFF0000"/>
      <name val="Arial"/>
      <family val="2"/>
    </font>
    <font>
      <b/>
      <sz val="20"/>
      <color rgb="FFFF0000"/>
      <name val="Arial"/>
      <family val="2"/>
      <charset val="238"/>
    </font>
    <font>
      <sz val="8"/>
      <name val="Calibri"/>
      <family val="2"/>
      <scheme val="minor"/>
    </font>
    <font>
      <sz val="8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19" fillId="0" borderId="0" xfId="0" applyFont="1"/>
    <xf numFmtId="0" fontId="19" fillId="0" borderId="1" xfId="0" applyFont="1" applyBorder="1"/>
    <xf numFmtId="165" fontId="19" fillId="0" borderId="1" xfId="0" applyNumberFormat="1" applyFont="1" applyBorder="1"/>
    <xf numFmtId="0" fontId="19" fillId="0" borderId="1" xfId="0" applyFont="1" applyBorder="1" applyAlignment="1">
      <alignment horizontal="center"/>
    </xf>
    <xf numFmtId="164" fontId="19" fillId="0" borderId="1" xfId="5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0" fillId="3" borderId="0" xfId="0" applyFill="1"/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19" fillId="3" borderId="0" xfId="0" applyFont="1" applyFill="1"/>
    <xf numFmtId="164" fontId="20" fillId="3" borderId="1" xfId="5" applyFont="1" applyFill="1" applyBorder="1" applyAlignment="1">
      <alignment horizontal="center"/>
    </xf>
    <xf numFmtId="165" fontId="19" fillId="3" borderId="1" xfId="0" applyNumberFormat="1" applyFont="1" applyFill="1" applyBorder="1"/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center" vertical="center"/>
    </xf>
    <xf numFmtId="0" fontId="24" fillId="3" borderId="0" xfId="0" applyFont="1" applyFill="1" applyAlignment="1" applyProtection="1">
      <alignment horizontal="right"/>
      <protection locked="0"/>
    </xf>
    <xf numFmtId="0" fontId="19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4" fontId="19" fillId="0" borderId="1" xfId="0" applyNumberFormat="1" applyFont="1" applyBorder="1" applyAlignment="1">
      <alignment horizontal="center"/>
    </xf>
    <xf numFmtId="166" fontId="20" fillId="2" borderId="1" xfId="0" applyNumberFormat="1" applyFont="1" applyFill="1" applyBorder="1" applyAlignment="1">
      <alignment horizontal="left" vertical="center"/>
    </xf>
    <xf numFmtId="0" fontId="9" fillId="3" borderId="0" xfId="0" applyFont="1" applyFill="1"/>
    <xf numFmtId="0" fontId="20" fillId="3" borderId="1" xfId="0" applyFont="1" applyFill="1" applyBorder="1" applyAlignment="1">
      <alignment horizontal="center"/>
    </xf>
    <xf numFmtId="167" fontId="11" fillId="4" borderId="3" xfId="0" applyNumberFormat="1" applyFont="1" applyFill="1" applyBorder="1" applyAlignment="1">
      <alignment horizontal="center" vertical="center"/>
    </xf>
    <xf numFmtId="0" fontId="19" fillId="3" borderId="24" xfId="0" applyFont="1" applyFill="1" applyBorder="1"/>
    <xf numFmtId="0" fontId="19" fillId="3" borderId="22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19" fillId="3" borderId="25" xfId="0" applyFont="1" applyFill="1" applyBorder="1" applyAlignment="1">
      <alignment horizontal="left"/>
    </xf>
    <xf numFmtId="0" fontId="11" fillId="3" borderId="25" xfId="0" applyFont="1" applyFill="1" applyBorder="1" applyAlignment="1">
      <alignment horizontal="left"/>
    </xf>
    <xf numFmtId="0" fontId="31" fillId="3" borderId="10" xfId="0" applyFont="1" applyFill="1" applyBorder="1" applyAlignment="1">
      <alignment horizontal="left" vertical="center" readingOrder="1"/>
    </xf>
    <xf numFmtId="0" fontId="19" fillId="3" borderId="11" xfId="0" applyFont="1" applyFill="1" applyBorder="1"/>
    <xf numFmtId="0" fontId="19" fillId="3" borderId="12" xfId="0" applyFont="1" applyFill="1" applyBorder="1"/>
    <xf numFmtId="0" fontId="32" fillId="3" borderId="26" xfId="0" applyFont="1" applyFill="1" applyBorder="1" applyAlignment="1">
      <alignment horizontal="left" vertical="center" readingOrder="1"/>
    </xf>
    <xf numFmtId="0" fontId="0" fillId="3" borderId="27" xfId="0" applyFill="1" applyBorder="1"/>
    <xf numFmtId="0" fontId="33" fillId="3" borderId="26" xfId="0" applyFont="1" applyFill="1" applyBorder="1" applyAlignment="1">
      <alignment horizontal="left" vertical="center" indent="3" readingOrder="1"/>
    </xf>
    <xf numFmtId="0" fontId="19" fillId="3" borderId="27" xfId="0" applyFont="1" applyFill="1" applyBorder="1"/>
    <xf numFmtId="0" fontId="33" fillId="3" borderId="26" xfId="0" applyFont="1" applyFill="1" applyBorder="1" applyAlignment="1">
      <alignment horizontal="left" vertical="center" indent="8" readingOrder="1"/>
    </xf>
    <xf numFmtId="0" fontId="19" fillId="3" borderId="15" xfId="0" applyFont="1" applyFill="1" applyBorder="1"/>
    <xf numFmtId="0" fontId="19" fillId="3" borderId="16" xfId="0" applyFont="1" applyFill="1" applyBorder="1"/>
    <xf numFmtId="0" fontId="19" fillId="3" borderId="14" xfId="0" applyFont="1" applyFill="1" applyBorder="1"/>
    <xf numFmtId="0" fontId="15" fillId="3" borderId="0" xfId="0" applyFont="1" applyFill="1" applyAlignment="1">
      <alignment horizontal="left" vertical="center"/>
    </xf>
    <xf numFmtId="0" fontId="34" fillId="3" borderId="0" xfId="0" applyFont="1" applyFill="1"/>
    <xf numFmtId="0" fontId="35" fillId="3" borderId="0" xfId="0" applyFont="1" applyFill="1"/>
    <xf numFmtId="3" fontId="21" fillId="2" borderId="1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1" fillId="3" borderId="0" xfId="0" applyFont="1" applyFill="1"/>
    <xf numFmtId="0" fontId="4" fillId="3" borderId="0" xfId="0" applyFont="1" applyFill="1"/>
    <xf numFmtId="0" fontId="19" fillId="3" borderId="0" xfId="0" applyFont="1" applyFill="1" applyAlignment="1">
      <alignment horizontal="left"/>
    </xf>
    <xf numFmtId="0" fontId="28" fillId="3" borderId="0" xfId="0" applyFont="1" applyFill="1"/>
    <xf numFmtId="0" fontId="29" fillId="3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/>
    <xf numFmtId="0" fontId="22" fillId="3" borderId="0" xfId="0" applyFont="1" applyFill="1"/>
    <xf numFmtId="0" fontId="11" fillId="3" borderId="0" xfId="0" applyFont="1" applyFill="1"/>
    <xf numFmtId="0" fontId="4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23" fillId="3" borderId="0" xfId="0" applyFont="1" applyFill="1"/>
    <xf numFmtId="0" fontId="43" fillId="3" borderId="0" xfId="0" applyFont="1" applyFill="1"/>
    <xf numFmtId="0" fontId="43" fillId="3" borderId="0" xfId="0" applyFont="1" applyFill="1" applyAlignment="1">
      <alignment horizontal="left"/>
    </xf>
    <xf numFmtId="0" fontId="39" fillId="3" borderId="0" xfId="0" applyFont="1" applyFill="1" applyAlignment="1">
      <alignment horizontal="right" vertical="center"/>
    </xf>
    <xf numFmtId="0" fontId="39" fillId="3" borderId="1" xfId="0" applyFont="1" applyFill="1" applyBorder="1" applyAlignment="1">
      <alignment horizontal="left"/>
    </xf>
    <xf numFmtId="0" fontId="38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left"/>
    </xf>
    <xf numFmtId="0" fontId="19" fillId="3" borderId="1" xfId="0" applyFont="1" applyFill="1" applyBorder="1"/>
    <xf numFmtId="0" fontId="30" fillId="3" borderId="0" xfId="0" applyFont="1" applyFill="1"/>
    <xf numFmtId="0" fontId="8" fillId="3" borderId="0" xfId="0" applyFont="1" applyFill="1" applyAlignment="1">
      <alignment horizontal="left" vertical="center"/>
    </xf>
    <xf numFmtId="0" fontId="19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/>
    <xf numFmtId="0" fontId="12" fillId="3" borderId="0" xfId="0" applyFont="1" applyFill="1" applyAlignment="1">
      <alignment horizontal="right" vertical="center"/>
    </xf>
    <xf numFmtId="0" fontId="40" fillId="3" borderId="0" xfId="0" applyFont="1" applyFill="1"/>
    <xf numFmtId="0" fontId="44" fillId="3" borderId="0" xfId="0" applyFont="1" applyFill="1" applyAlignment="1">
      <alignment horizontal="right" vertical="center"/>
    </xf>
    <xf numFmtId="0" fontId="40" fillId="3" borderId="0" xfId="0" applyFont="1" applyFill="1" applyAlignment="1">
      <alignment horizontal="left" vertical="center"/>
    </xf>
    <xf numFmtId="0" fontId="8" fillId="3" borderId="15" xfId="0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0" fontId="14" fillId="3" borderId="10" xfId="0" applyFont="1" applyFill="1" applyBorder="1"/>
    <xf numFmtId="0" fontId="8" fillId="3" borderId="11" xfId="0" applyFont="1" applyFill="1" applyBorder="1"/>
    <xf numFmtId="0" fontId="8" fillId="3" borderId="11" xfId="0" applyFont="1" applyFill="1" applyBorder="1" applyAlignment="1">
      <alignment horizontal="right"/>
    </xf>
    <xf numFmtId="0" fontId="27" fillId="0" borderId="12" xfId="0" applyFont="1" applyBorder="1" applyAlignment="1">
      <alignment horizontal="left"/>
    </xf>
    <xf numFmtId="0" fontId="13" fillId="3" borderId="0" xfId="0" applyFont="1" applyFill="1"/>
    <xf numFmtId="0" fontId="19" fillId="3" borderId="4" xfId="0" applyFont="1" applyFill="1" applyBorder="1" applyAlignment="1">
      <alignment horizontal="left"/>
    </xf>
    <xf numFmtId="0" fontId="19" fillId="3" borderId="4" xfId="0" applyFont="1" applyFill="1" applyBorder="1"/>
    <xf numFmtId="0" fontId="11" fillId="3" borderId="4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center"/>
    </xf>
    <xf numFmtId="0" fontId="14" fillId="3" borderId="26" xfId="0" applyFont="1" applyFill="1" applyBorder="1"/>
    <xf numFmtId="0" fontId="27" fillId="0" borderId="27" xfId="0" applyFont="1" applyBorder="1" applyAlignment="1">
      <alignment horizontal="left"/>
    </xf>
    <xf numFmtId="0" fontId="11" fillId="3" borderId="2" xfId="0" applyFont="1" applyFill="1" applyBorder="1" applyAlignment="1">
      <alignment horizontal="right" vertical="center"/>
    </xf>
    <xf numFmtId="0" fontId="14" fillId="3" borderId="14" xfId="0" applyFont="1" applyFill="1" applyBorder="1"/>
    <xf numFmtId="0" fontId="8" fillId="3" borderId="15" xfId="0" applyFont="1" applyFill="1" applyBorder="1"/>
    <xf numFmtId="0" fontId="27" fillId="0" borderId="16" xfId="0" applyFont="1" applyBorder="1" applyAlignment="1">
      <alignment horizontal="left"/>
    </xf>
    <xf numFmtId="0" fontId="25" fillId="3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166" fontId="8" fillId="2" borderId="18" xfId="0" applyNumberFormat="1" applyFont="1" applyFill="1" applyBorder="1" applyAlignment="1">
      <alignment vertical="center"/>
    </xf>
    <xf numFmtId="166" fontId="8" fillId="2" borderId="15" xfId="0" applyNumberFormat="1" applyFont="1" applyFill="1" applyBorder="1" applyAlignment="1">
      <alignment vertical="center"/>
    </xf>
    <xf numFmtId="166" fontId="8" fillId="6" borderId="18" xfId="0" applyNumberFormat="1" applyFont="1" applyFill="1" applyBorder="1" applyAlignment="1">
      <alignment vertical="center"/>
    </xf>
    <xf numFmtId="166" fontId="8" fillId="6" borderId="25" xfId="0" applyNumberFormat="1" applyFont="1" applyFill="1" applyBorder="1" applyAlignment="1">
      <alignment vertical="center"/>
    </xf>
    <xf numFmtId="166" fontId="8" fillId="6" borderId="21" xfId="0" applyNumberFormat="1" applyFont="1" applyFill="1" applyBorder="1" applyAlignment="1">
      <alignment vertical="center"/>
    </xf>
    <xf numFmtId="166" fontId="8" fillId="7" borderId="18" xfId="0" applyNumberFormat="1" applyFont="1" applyFill="1" applyBorder="1" applyAlignment="1">
      <alignment horizontal="right" vertical="center"/>
    </xf>
    <xf numFmtId="166" fontId="8" fillId="7" borderId="25" xfId="0" applyNumberFormat="1" applyFont="1" applyFill="1" applyBorder="1" applyAlignment="1">
      <alignment horizontal="right" vertical="center"/>
    </xf>
    <xf numFmtId="166" fontId="8" fillId="7" borderId="15" xfId="0" applyNumberFormat="1" applyFont="1" applyFill="1" applyBorder="1" applyAlignment="1">
      <alignment horizontal="right" vertical="center"/>
    </xf>
    <xf numFmtId="0" fontId="15" fillId="5" borderId="0" xfId="0" applyFont="1" applyFill="1"/>
    <xf numFmtId="0" fontId="19" fillId="7" borderId="1" xfId="0" applyFont="1" applyFill="1" applyBorder="1"/>
    <xf numFmtId="0" fontId="19" fillId="7" borderId="1" xfId="0" applyFont="1" applyFill="1" applyBorder="1" applyAlignment="1">
      <alignment horizontal="center"/>
    </xf>
    <xf numFmtId="0" fontId="7" fillId="3" borderId="0" xfId="0" applyFont="1" applyFill="1" applyAlignment="1">
      <alignment vertical="top" wrapText="1"/>
    </xf>
    <xf numFmtId="0" fontId="19" fillId="3" borderId="0" xfId="0" applyFont="1" applyFill="1" applyAlignment="1">
      <alignment horizontal="left" vertical="top"/>
    </xf>
    <xf numFmtId="0" fontId="6" fillId="3" borderId="0" xfId="0" applyFont="1" applyFill="1" applyProtection="1">
      <protection locked="0"/>
    </xf>
    <xf numFmtId="3" fontId="26" fillId="0" borderId="0" xfId="0" applyNumberFormat="1" applyFont="1" applyAlignment="1" applyProtection="1">
      <alignment horizontal="right"/>
      <protection hidden="1"/>
    </xf>
    <xf numFmtId="3" fontId="26" fillId="0" borderId="15" xfId="0" applyNumberFormat="1" applyFont="1" applyBorder="1" applyAlignment="1" applyProtection="1">
      <alignment horizontal="right"/>
      <protection hidden="1"/>
    </xf>
    <xf numFmtId="3" fontId="26" fillId="0" borderId="11" xfId="0" applyNumberFormat="1" applyFont="1" applyBorder="1" applyAlignment="1" applyProtection="1">
      <alignment horizontal="right"/>
      <protection hidden="1"/>
    </xf>
    <xf numFmtId="0" fontId="46" fillId="0" borderId="1" xfId="0" applyFont="1" applyBorder="1"/>
    <xf numFmtId="168" fontId="11" fillId="0" borderId="6" xfId="0" applyNumberFormat="1" applyFont="1" applyBorder="1" applyAlignment="1" applyProtection="1">
      <alignment vertical="center"/>
      <protection locked="0"/>
    </xf>
    <xf numFmtId="168" fontId="0" fillId="0" borderId="7" xfId="0" applyNumberFormat="1" applyBorder="1" applyProtection="1">
      <protection locked="0"/>
    </xf>
    <xf numFmtId="169" fontId="0" fillId="0" borderId="0" xfId="0" applyNumberFormat="1" applyProtection="1">
      <protection locked="0"/>
    </xf>
    <xf numFmtId="0" fontId="14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right" vertical="center"/>
    </xf>
    <xf numFmtId="1" fontId="14" fillId="3" borderId="7" xfId="0" applyNumberFormat="1" applyFont="1" applyFill="1" applyBorder="1" applyAlignment="1" applyProtection="1">
      <alignment horizontal="right" vertical="center"/>
      <protection hidden="1"/>
    </xf>
    <xf numFmtId="3" fontId="26" fillId="2" borderId="6" xfId="0" applyNumberFormat="1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14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right" vertical="center"/>
    </xf>
    <xf numFmtId="1" fontId="14" fillId="3" borderId="18" xfId="0" applyNumberFormat="1" applyFont="1" applyFill="1" applyBorder="1" applyAlignment="1" applyProtection="1">
      <alignment horizontal="right" vertical="center"/>
      <protection hidden="1"/>
    </xf>
    <xf numFmtId="3" fontId="26" fillId="2" borderId="17" xfId="0" applyNumberFormat="1" applyFont="1" applyFill="1" applyBorder="1" applyAlignment="1">
      <alignment vertical="center"/>
    </xf>
    <xf numFmtId="0" fontId="27" fillId="2" borderId="19" xfId="0" applyFont="1" applyFill="1" applyBorder="1" applyAlignment="1">
      <alignment vertical="center"/>
    </xf>
    <xf numFmtId="0" fontId="14" fillId="3" borderId="20" xfId="0" applyFont="1" applyFill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0" fontId="8" fillId="3" borderId="21" xfId="0" applyFont="1" applyFill="1" applyBorder="1" applyAlignment="1">
      <alignment horizontal="right" vertical="center"/>
    </xf>
    <xf numFmtId="1" fontId="14" fillId="3" borderId="21" xfId="0" applyNumberFormat="1" applyFont="1" applyFill="1" applyBorder="1" applyAlignment="1" applyProtection="1">
      <alignment horizontal="right" vertical="center"/>
      <protection hidden="1"/>
    </xf>
    <xf numFmtId="0" fontId="8" fillId="3" borderId="30" xfId="0" applyFont="1" applyFill="1" applyBorder="1" applyAlignment="1">
      <alignment vertical="center"/>
    </xf>
    <xf numFmtId="1" fontId="35" fillId="2" borderId="14" xfId="0" applyNumberFormat="1" applyFont="1" applyFill="1" applyBorder="1" applyAlignment="1">
      <alignment horizontal="right" vertical="center"/>
    </xf>
    <xf numFmtId="0" fontId="27" fillId="2" borderId="16" xfId="0" applyFont="1" applyFill="1" applyBorder="1" applyAlignment="1">
      <alignment vertical="center"/>
    </xf>
    <xf numFmtId="11" fontId="14" fillId="3" borderId="17" xfId="0" applyNumberFormat="1" applyFont="1" applyFill="1" applyBorder="1" applyAlignment="1">
      <alignment vertical="center"/>
    </xf>
    <xf numFmtId="11" fontId="8" fillId="3" borderId="18" xfId="0" applyNumberFormat="1" applyFont="1" applyFill="1" applyBorder="1" applyAlignment="1">
      <alignment horizontal="right" vertical="center"/>
    </xf>
    <xf numFmtId="1" fontId="35" fillId="0" borderId="18" xfId="0" applyNumberFormat="1" applyFont="1" applyBorder="1" applyAlignment="1" applyProtection="1">
      <alignment horizontal="right" vertical="center"/>
      <protection hidden="1"/>
    </xf>
    <xf numFmtId="11" fontId="8" fillId="0" borderId="19" xfId="0" applyNumberFormat="1" applyFont="1" applyBorder="1" applyAlignment="1">
      <alignment vertical="center"/>
    </xf>
    <xf numFmtId="11" fontId="14" fillId="3" borderId="20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vertical="center"/>
    </xf>
    <xf numFmtId="11" fontId="8" fillId="3" borderId="15" xfId="0" applyNumberFormat="1" applyFont="1" applyFill="1" applyBorder="1" applyAlignment="1">
      <alignment horizontal="right" vertical="center"/>
    </xf>
    <xf numFmtId="1" fontId="35" fillId="0" borderId="21" xfId="0" applyNumberFormat="1" applyFont="1" applyBorder="1" applyAlignment="1" applyProtection="1">
      <alignment horizontal="right" vertical="center"/>
      <protection hidden="1"/>
    </xf>
    <xf numFmtId="11" fontId="8" fillId="0" borderId="15" xfId="0" applyNumberFormat="1" applyFont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3" fontId="26" fillId="2" borderId="5" xfId="0" applyNumberFormat="1" applyFont="1" applyFill="1" applyBorder="1" applyAlignment="1">
      <alignment vertical="center"/>
    </xf>
    <xf numFmtId="0" fontId="27" fillId="2" borderId="23" xfId="0" applyFont="1" applyFill="1" applyBorder="1" applyAlignment="1">
      <alignment vertical="center"/>
    </xf>
    <xf numFmtId="0" fontId="11" fillId="6" borderId="17" xfId="0" applyFont="1" applyFill="1" applyBorder="1" applyAlignment="1">
      <alignment vertical="center"/>
    </xf>
    <xf numFmtId="3" fontId="26" fillId="6" borderId="17" xfId="0" applyNumberFormat="1" applyFont="1" applyFill="1" applyBorder="1" applyAlignment="1">
      <alignment vertical="center"/>
    </xf>
    <xf numFmtId="0" fontId="27" fillId="6" borderId="19" xfId="0" applyFont="1" applyFill="1" applyBorder="1" applyAlignment="1">
      <alignment vertical="center"/>
    </xf>
    <xf numFmtId="0" fontId="11" fillId="6" borderId="28" xfId="0" applyFont="1" applyFill="1" applyBorder="1" applyAlignment="1">
      <alignment vertical="center"/>
    </xf>
    <xf numFmtId="3" fontId="26" fillId="6" borderId="28" xfId="0" applyNumberFormat="1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11" fillId="6" borderId="20" xfId="0" applyFont="1" applyFill="1" applyBorder="1" applyAlignment="1">
      <alignment vertical="center"/>
    </xf>
    <xf numFmtId="3" fontId="26" fillId="6" borderId="5" xfId="0" applyNumberFormat="1" applyFont="1" applyFill="1" applyBorder="1" applyAlignment="1">
      <alignment vertical="center"/>
    </xf>
    <xf numFmtId="0" fontId="27" fillId="6" borderId="23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3" fontId="26" fillId="7" borderId="17" xfId="0" applyNumberFormat="1" applyFont="1" applyFill="1" applyBorder="1" applyAlignment="1">
      <alignment vertical="center"/>
    </xf>
    <xf numFmtId="0" fontId="27" fillId="7" borderId="19" xfId="0" applyFont="1" applyFill="1" applyBorder="1" applyAlignment="1">
      <alignment vertical="center"/>
    </xf>
    <xf numFmtId="0" fontId="11" fillId="7" borderId="28" xfId="0" applyFont="1" applyFill="1" applyBorder="1" applyAlignment="1">
      <alignment vertical="center"/>
    </xf>
    <xf numFmtId="3" fontId="26" fillId="7" borderId="28" xfId="0" applyNumberFormat="1" applyFont="1" applyFill="1" applyBorder="1" applyAlignment="1">
      <alignment vertical="center"/>
    </xf>
    <xf numFmtId="0" fontId="27" fillId="7" borderId="29" xfId="0" applyFont="1" applyFill="1" applyBorder="1" applyAlignment="1">
      <alignment vertical="center"/>
    </xf>
    <xf numFmtId="3" fontId="26" fillId="7" borderId="5" xfId="0" applyNumberFormat="1" applyFont="1" applyFill="1" applyBorder="1" applyAlignment="1">
      <alignment vertical="center"/>
    </xf>
    <xf numFmtId="0" fontId="27" fillId="7" borderId="23" xfId="0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166" fontId="8" fillId="2" borderId="19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166" fontId="8" fillId="2" borderId="16" xfId="0" applyNumberFormat="1" applyFont="1" applyFill="1" applyBorder="1" applyAlignment="1">
      <alignment vertical="center"/>
    </xf>
    <xf numFmtId="166" fontId="8" fillId="6" borderId="19" xfId="0" applyNumberFormat="1" applyFont="1" applyFill="1" applyBorder="1" applyAlignment="1">
      <alignment vertical="center"/>
    </xf>
    <xf numFmtId="166" fontId="8" fillId="6" borderId="29" xfId="0" applyNumberFormat="1" applyFont="1" applyFill="1" applyBorder="1" applyAlignment="1">
      <alignment vertical="center"/>
    </xf>
    <xf numFmtId="166" fontId="8" fillId="6" borderId="16" xfId="0" applyNumberFormat="1" applyFont="1" applyFill="1" applyBorder="1" applyAlignment="1">
      <alignment vertical="center"/>
    </xf>
    <xf numFmtId="166" fontId="8" fillId="7" borderId="19" xfId="0" applyNumberFormat="1" applyFont="1" applyFill="1" applyBorder="1" applyAlignment="1">
      <alignment horizontal="center" vertical="center"/>
    </xf>
    <xf numFmtId="166" fontId="8" fillId="7" borderId="29" xfId="0" applyNumberFormat="1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166" fontId="8" fillId="7" borderId="16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top"/>
    </xf>
    <xf numFmtId="0" fontId="8" fillId="3" borderId="9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34" fillId="3" borderId="0" xfId="0" applyFont="1" applyFill="1" applyAlignment="1">
      <alignment horizontal="left"/>
    </xf>
    <xf numFmtId="0" fontId="36" fillId="3" borderId="0" xfId="0" applyFont="1" applyFill="1" applyAlignment="1">
      <alignment horizontal="left"/>
    </xf>
    <xf numFmtId="168" fontId="11" fillId="5" borderId="6" xfId="0" applyNumberFormat="1" applyFont="1" applyFill="1" applyBorder="1" applyAlignment="1" applyProtection="1">
      <alignment horizontal="center" vertical="center"/>
      <protection locked="0"/>
    </xf>
    <xf numFmtId="168" fontId="11" fillId="5" borderId="8" xfId="0" applyNumberFormat="1" applyFont="1" applyFill="1" applyBorder="1" applyAlignment="1" applyProtection="1">
      <alignment horizontal="center" vertical="center"/>
      <protection locked="0"/>
    </xf>
    <xf numFmtId="169" fontId="11" fillId="5" borderId="6" xfId="0" applyNumberFormat="1" applyFont="1" applyFill="1" applyBorder="1" applyAlignment="1" applyProtection="1">
      <alignment horizontal="center" vertical="center"/>
      <protection locked="0"/>
    </xf>
    <xf numFmtId="169" fontId="11" fillId="5" borderId="8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/>
    <xf numFmtId="0" fontId="7" fillId="3" borderId="0" xfId="0" applyFont="1" applyFill="1" applyAlignment="1">
      <alignment horizontal="left" vertical="top" wrapText="1"/>
    </xf>
    <xf numFmtId="1" fontId="11" fillId="3" borderId="10" xfId="0" applyNumberFormat="1" applyFont="1" applyFill="1" applyBorder="1" applyAlignment="1" applyProtection="1">
      <alignment horizontal="right" vertical="center"/>
      <protection hidden="1"/>
    </xf>
    <xf numFmtId="1" fontId="11" fillId="3" borderId="26" xfId="0" applyNumberFormat="1" applyFont="1" applyFill="1" applyBorder="1" applyAlignment="1" applyProtection="1">
      <alignment horizontal="right" vertical="center"/>
      <protection hidden="1"/>
    </xf>
    <xf numFmtId="1" fontId="11" fillId="3" borderId="14" xfId="0" applyNumberFormat="1" applyFont="1" applyFill="1" applyBorder="1" applyAlignment="1" applyProtection="1">
      <alignment horizontal="right" vertical="center"/>
      <protection hidden="1"/>
    </xf>
    <xf numFmtId="0" fontId="11" fillId="3" borderId="12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9" fillId="3" borderId="15" xfId="0" applyFont="1" applyFill="1" applyBorder="1" applyAlignment="1">
      <alignment horizontal="right"/>
    </xf>
    <xf numFmtId="0" fontId="15" fillId="3" borderId="0" xfId="0" applyFont="1" applyFill="1" applyAlignment="1">
      <alignment horizontal="left"/>
    </xf>
    <xf numFmtId="0" fontId="19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6">
    <cellStyle name="Komma" xfId="5" builtinId="3"/>
    <cellStyle name="Prozent 2" xfId="1" xr:uid="{00000000-0005-0000-0000-000001000000}"/>
    <cellStyle name="Standard" xfId="0" builtinId="0"/>
    <cellStyle name="Standard 2" xfId="2" xr:uid="{00000000-0005-0000-0000-000003000000}"/>
    <cellStyle name="Standard 2 2" xfId="3" xr:uid="{00000000-0005-0000-0000-000004000000}"/>
    <cellStyle name="Standard 3" xfId="4" xr:uid="{00000000-0005-0000-0000-000005000000}"/>
  </cellStyles>
  <dxfs count="0"/>
  <tableStyles count="0" defaultTableStyle="TableStyleMedium2" defaultPivotStyle="PivotStyleLight16"/>
  <colors>
    <mruColors>
      <color rgb="FF87B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558165</xdr:colOff>
      <xdr:row>0</xdr:row>
      <xdr:rowOff>152400</xdr:rowOff>
    </xdr:from>
    <xdr:to>
      <xdr:col>7</xdr:col>
      <xdr:colOff>443533</xdr:colOff>
      <xdr:row>5</xdr:row>
      <xdr:rowOff>7577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7732D3-1B77-424B-B55A-324DA9E0A5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/>
        <a:stretch/>
      </xdr:blipFill>
      <xdr:spPr bwMode="auto">
        <a:xfrm>
          <a:off x="5892165" y="152400"/>
          <a:ext cx="1180768" cy="114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1539240</xdr:colOff>
      <xdr:row>3</xdr:row>
      <xdr:rowOff>15241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34BCB95-3CFD-4583-A765-A9A3E902D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32660" cy="807720"/>
        </a:xfrm>
        <a:prstGeom prst="rect">
          <a:avLst/>
        </a:prstGeom>
      </xdr:spPr>
    </xdr:pic>
    <xdr:clientData/>
  </xdr:twoCellAnchor>
  <xdr:oneCellAnchor>
    <xdr:from>
      <xdr:col>0</xdr:col>
      <xdr:colOff>624840</xdr:colOff>
      <xdr:row>36</xdr:row>
      <xdr:rowOff>99060</xdr:rowOff>
    </xdr:from>
    <xdr:ext cx="4716780" cy="78124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D612D14-4CC2-46C5-86E5-C15F3553E6AD}"/>
            </a:ext>
          </a:extLst>
        </xdr:cNvPr>
        <xdr:cNvSpPr txBox="1"/>
      </xdr:nvSpPr>
      <xdr:spPr>
        <a:xfrm>
          <a:off x="624840" y="7299960"/>
          <a:ext cx="4716780" cy="781240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u="sng"/>
            <a:t>Verbrauch 10 m Vorwandmontage-System (orientierend)</a:t>
          </a:r>
        </a:p>
        <a:p>
          <a:r>
            <a:rPr lang="en-GB" sz="1100"/>
            <a:t>AT140 Primer                         	    500ml (beidseitig aufgebracht)</a:t>
          </a:r>
        </a:p>
        <a:p>
          <a:r>
            <a:rPr lang="en-GB" sz="1100"/>
            <a:t>SP340 Soforthaft-Kleber	    2 Beutel (zum Verkleben der Formteile)</a:t>
          </a:r>
        </a:p>
        <a:p>
          <a:r>
            <a:rPr lang="en-GB" sz="1100"/>
            <a:t>SP025 		    1 Kartusche (zum Verkleben der Dämmteile)</a:t>
          </a:r>
        </a:p>
      </xdr:txBody>
    </xdr:sp>
    <xdr:clientData/>
  </xdr:oneCellAnchor>
  <xdr:oneCellAnchor>
    <xdr:from>
      <xdr:col>0</xdr:col>
      <xdr:colOff>624840</xdr:colOff>
      <xdr:row>41</xdr:row>
      <xdr:rowOff>68580</xdr:rowOff>
    </xdr:from>
    <xdr:ext cx="3771900" cy="1125693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2A86268-172A-4968-B108-352DD29470A9}"/>
            </a:ext>
          </a:extLst>
        </xdr:cNvPr>
        <xdr:cNvSpPr txBox="1"/>
      </xdr:nvSpPr>
      <xdr:spPr>
        <a:xfrm>
          <a:off x="624840" y="8168640"/>
          <a:ext cx="3771900" cy="1125693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100" u="sng"/>
            <a:t>Verbrauch Primer:</a:t>
          </a:r>
        </a:p>
        <a:p>
          <a:r>
            <a:rPr lang="en-GB" sz="1100" u="none"/>
            <a:t>Durch schwankende Fugenbreite/-tiefe, aber auch durch die stark unterschiedliche Saugfähigkeit der zu verklebenden Bauteile, ist ein exakter Verbrauch schlecht anzugeben. Angebrochene Gebinde nicht offen stehen lassen und alsbald verbrauchen (chemische Reaktion mit Luftfeuchtigkeit).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1379220</xdr:colOff>
      <xdr:row>22</xdr:row>
      <xdr:rowOff>129540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4251960"/>
          <a:ext cx="137922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</xdr:row>
      <xdr:rowOff>161510</xdr:rowOff>
    </xdr:from>
    <xdr:to>
      <xdr:col>13</xdr:col>
      <xdr:colOff>313182</xdr:colOff>
      <xdr:row>33</xdr:row>
      <xdr:rowOff>108932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4580" y="5716490"/>
          <a:ext cx="1105662" cy="1044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114300</xdr:colOff>
      <xdr:row>2</xdr:row>
      <xdr:rowOff>256510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" cy="774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B1BB-E5D1-4913-86D1-7D6CD24AB931}">
  <dimension ref="A1:P62"/>
  <sheetViews>
    <sheetView tabSelected="1" zoomScaleNormal="100" workbookViewId="0">
      <selection activeCell="C6" sqref="C6:D6"/>
    </sheetView>
  </sheetViews>
  <sheetFormatPr baseColWidth="10" defaultColWidth="11.54296875" defaultRowHeight="14.5" x14ac:dyDescent="0.35"/>
  <cols>
    <col min="1" max="1" width="10.08984375" style="9" bestFit="1" customWidth="1"/>
    <col min="2" max="2" width="46.08984375" style="9" bestFit="1" customWidth="1"/>
    <col min="3" max="3" width="11.1796875" style="9" customWidth="1"/>
    <col min="4" max="4" width="3.1796875" style="9" customWidth="1"/>
    <col min="5" max="5" width="8.08984375" style="9" customWidth="1"/>
    <col min="6" max="6" width="11.08984375" style="9" customWidth="1"/>
    <col min="7" max="7" width="7.81640625" style="9" customWidth="1"/>
    <col min="8" max="8" width="11.08984375" style="9" bestFit="1" customWidth="1"/>
    <col min="9" max="9" width="3.08984375" style="53" customWidth="1"/>
    <col min="10" max="10" width="1.90625" style="9" customWidth="1"/>
    <col min="11" max="11" width="31.54296875" style="12" customWidth="1"/>
    <col min="12" max="12" width="18.08984375" style="12" bestFit="1" customWidth="1"/>
    <col min="13" max="13" width="16.6328125" style="12" bestFit="1" customWidth="1"/>
    <col min="14" max="15" width="11.36328125" style="12" bestFit="1" customWidth="1"/>
    <col min="16" max="16" width="11.54296875" style="12"/>
    <col min="17" max="16384" width="11.54296875" style="9"/>
  </cols>
  <sheetData>
    <row r="1" spans="1:16" s="49" customFormat="1" ht="20" x14ac:dyDescent="0.4">
      <c r="A1" s="46"/>
      <c r="B1" s="46"/>
      <c r="C1" s="46"/>
      <c r="D1" s="47"/>
      <c r="E1" s="46"/>
      <c r="F1" s="46"/>
      <c r="G1" s="46"/>
      <c r="H1" s="46"/>
      <c r="I1" s="48"/>
      <c r="L1" s="12"/>
      <c r="M1" s="12"/>
      <c r="N1" s="12"/>
      <c r="O1" s="50"/>
    </row>
    <row r="2" spans="1:16" s="49" customFormat="1" ht="20" x14ac:dyDescent="0.4">
      <c r="A2" s="46"/>
      <c r="B2" s="46"/>
      <c r="C2" s="46"/>
      <c r="D2" s="47"/>
      <c r="E2" s="46"/>
      <c r="F2" s="46"/>
      <c r="G2" s="46"/>
      <c r="H2" s="46"/>
      <c r="I2" s="48"/>
      <c r="K2" s="51"/>
      <c r="L2" s="12"/>
      <c r="M2" s="12"/>
      <c r="N2" s="12"/>
      <c r="O2" s="50"/>
    </row>
    <row r="3" spans="1:16" s="49" customFormat="1" ht="20" x14ac:dyDescent="0.4">
      <c r="A3" s="46"/>
      <c r="B3" s="46"/>
      <c r="C3" s="46"/>
      <c r="D3" s="47"/>
      <c r="E3" s="46"/>
      <c r="F3" s="46"/>
      <c r="G3" s="46"/>
      <c r="H3" s="46"/>
      <c r="I3" s="48"/>
      <c r="K3" s="51" t="s">
        <v>11</v>
      </c>
      <c r="L3" s="12"/>
      <c r="M3" s="12"/>
      <c r="N3" s="12"/>
      <c r="O3" s="50"/>
    </row>
    <row r="4" spans="1:16" s="49" customFormat="1" ht="24" x14ac:dyDescent="0.5">
      <c r="A4" s="46"/>
      <c r="B4" s="191" t="s">
        <v>61</v>
      </c>
      <c r="C4" s="192"/>
      <c r="D4" s="192"/>
      <c r="E4" s="192"/>
      <c r="F4" s="9"/>
      <c r="G4" s="9"/>
      <c r="H4" s="9"/>
      <c r="I4" s="48"/>
      <c r="K4" s="52" t="s">
        <v>12</v>
      </c>
      <c r="L4" s="12"/>
      <c r="M4" s="12"/>
      <c r="N4" s="12"/>
      <c r="O4" s="50"/>
    </row>
    <row r="5" spans="1:16" ht="15" thickBot="1" x14ac:dyDescent="0.4">
      <c r="C5" s="46"/>
      <c r="D5" s="47"/>
      <c r="E5" s="46"/>
      <c r="F5" s="46"/>
      <c r="G5" s="46"/>
      <c r="H5" s="46"/>
      <c r="K5" s="53"/>
      <c r="L5" s="53"/>
      <c r="M5" s="53"/>
      <c r="N5" s="53"/>
      <c r="O5" s="53"/>
    </row>
    <row r="6" spans="1:16" ht="17" thickBot="1" x14ac:dyDescent="0.4">
      <c r="A6" s="54"/>
      <c r="B6" s="10" t="s">
        <v>107</v>
      </c>
      <c r="C6" s="193">
        <v>1250</v>
      </c>
      <c r="D6" s="194"/>
      <c r="E6" s="12"/>
      <c r="F6" s="12"/>
      <c r="G6" s="55"/>
      <c r="H6" s="55"/>
      <c r="J6" s="56"/>
      <c r="K6" s="57" t="s">
        <v>13</v>
      </c>
      <c r="L6" s="58"/>
      <c r="O6" s="50"/>
    </row>
    <row r="7" spans="1:16" s="53" customFormat="1" ht="3" customHeight="1" thickBot="1" x14ac:dyDescent="0.4">
      <c r="A7" s="59"/>
      <c r="B7" s="60"/>
      <c r="C7" s="124"/>
      <c r="D7" s="125"/>
      <c r="E7" s="61"/>
      <c r="F7" s="61"/>
      <c r="G7" s="62"/>
      <c r="H7" s="62"/>
      <c r="L7" s="63"/>
      <c r="M7" s="64"/>
      <c r="N7" s="64"/>
      <c r="O7" s="65"/>
      <c r="P7" s="64"/>
    </row>
    <row r="8" spans="1:16" s="53" customFormat="1" ht="15" customHeight="1" thickBot="1" x14ac:dyDescent="0.4">
      <c r="A8" s="59"/>
      <c r="B8" s="66" t="s">
        <v>108</v>
      </c>
      <c r="C8" s="193">
        <v>1480</v>
      </c>
      <c r="D8" s="194"/>
      <c r="E8" s="61"/>
      <c r="F8" s="61"/>
      <c r="G8" s="62"/>
      <c r="H8" s="62"/>
      <c r="K8" s="67" t="s">
        <v>14</v>
      </c>
      <c r="L8" s="67" t="s">
        <v>15</v>
      </c>
      <c r="M8" s="67" t="s">
        <v>16</v>
      </c>
      <c r="N8" s="67" t="s">
        <v>9</v>
      </c>
      <c r="O8" s="67" t="s">
        <v>17</v>
      </c>
      <c r="P8" s="64"/>
    </row>
    <row r="9" spans="1:16" s="56" customFormat="1" ht="15" customHeight="1" thickBot="1" x14ac:dyDescent="0.4">
      <c r="A9" s="68"/>
      <c r="B9" s="69"/>
      <c r="C9" s="119"/>
      <c r="D9" s="119"/>
      <c r="E9" s="68"/>
      <c r="F9" s="68"/>
      <c r="G9" s="70"/>
      <c r="H9" s="70"/>
      <c r="I9" s="53"/>
      <c r="K9" s="71" t="s">
        <v>18</v>
      </c>
      <c r="L9" s="72" t="s">
        <v>19</v>
      </c>
      <c r="M9" s="73" t="s">
        <v>20</v>
      </c>
      <c r="N9" s="73" t="s">
        <v>21</v>
      </c>
      <c r="O9" s="71">
        <v>397290</v>
      </c>
      <c r="P9" s="74"/>
    </row>
    <row r="10" spans="1:16" ht="17" thickBot="1" x14ac:dyDescent="0.4">
      <c r="A10" s="54"/>
      <c r="B10" s="10" t="s">
        <v>85</v>
      </c>
      <c r="C10" s="195">
        <v>1</v>
      </c>
      <c r="D10" s="196"/>
      <c r="E10" s="126"/>
      <c r="F10" s="75"/>
      <c r="G10" s="55"/>
      <c r="H10" s="55"/>
      <c r="J10" s="56"/>
      <c r="K10" s="76" t="s">
        <v>22</v>
      </c>
      <c r="L10" s="77" t="s">
        <v>19</v>
      </c>
      <c r="M10" s="78" t="s">
        <v>23</v>
      </c>
      <c r="N10" s="78" t="s">
        <v>21</v>
      </c>
      <c r="O10" s="76">
        <v>340406</v>
      </c>
    </row>
    <row r="11" spans="1:16" ht="15.65" customHeight="1" x14ac:dyDescent="0.35">
      <c r="A11" s="54"/>
      <c r="C11" s="79"/>
      <c r="D11" s="75"/>
      <c r="E11" s="55"/>
      <c r="F11" s="55"/>
      <c r="G11" s="55"/>
      <c r="H11" s="55"/>
      <c r="J11" s="56"/>
      <c r="K11" s="9"/>
      <c r="L11" s="58"/>
      <c r="O11" s="50"/>
    </row>
    <row r="12" spans="1:16" s="53" customFormat="1" ht="15.65" hidden="1" customHeight="1" x14ac:dyDescent="0.35">
      <c r="A12" s="59"/>
      <c r="B12" s="80">
        <f>(C6/C10)/4*3</f>
        <v>937.5</v>
      </c>
      <c r="C12" s="81"/>
      <c r="D12" s="82"/>
      <c r="E12" s="62"/>
      <c r="F12" s="62"/>
      <c r="G12" s="62"/>
      <c r="H12" s="62"/>
      <c r="K12" s="57" t="s">
        <v>24</v>
      </c>
      <c r="L12" s="58"/>
      <c r="M12" s="12"/>
      <c r="N12" s="12"/>
      <c r="O12" s="50"/>
      <c r="P12" s="64"/>
    </row>
    <row r="13" spans="1:16" ht="15" thickBot="1" x14ac:dyDescent="0.4">
      <c r="A13" s="46"/>
      <c r="B13" s="56"/>
      <c r="C13" s="205" t="s">
        <v>122</v>
      </c>
      <c r="D13" s="205"/>
      <c r="E13" s="83" t="s">
        <v>4</v>
      </c>
      <c r="F13" s="84" t="s">
        <v>7</v>
      </c>
      <c r="J13" s="56"/>
      <c r="K13" s="85" t="s">
        <v>14</v>
      </c>
      <c r="L13" s="85" t="s">
        <v>15</v>
      </c>
      <c r="M13" s="85" t="s">
        <v>16</v>
      </c>
      <c r="N13" s="85" t="s">
        <v>9</v>
      </c>
      <c r="O13" s="85" t="s">
        <v>17</v>
      </c>
    </row>
    <row r="14" spans="1:16" ht="15.5" x14ac:dyDescent="0.35">
      <c r="A14" s="187" t="s">
        <v>63</v>
      </c>
      <c r="B14" s="86" t="s">
        <v>64</v>
      </c>
      <c r="C14" s="87">
        <v>1.35</v>
      </c>
      <c r="D14" s="88" t="s">
        <v>65</v>
      </c>
      <c r="E14" s="120">
        <f>ROUNDUP(((C6*2)+(C8*2)+180)/1350*C10,0)</f>
        <v>5</v>
      </c>
      <c r="F14" s="89" t="s">
        <v>6</v>
      </c>
      <c r="I14" s="80"/>
      <c r="J14" s="90"/>
      <c r="K14" s="189" t="s">
        <v>25</v>
      </c>
      <c r="L14" s="91" t="s">
        <v>26</v>
      </c>
      <c r="M14" s="92" t="s">
        <v>27</v>
      </c>
      <c r="N14" s="93" t="s">
        <v>28</v>
      </c>
      <c r="O14" s="94">
        <v>343070</v>
      </c>
    </row>
    <row r="15" spans="1:16" ht="16" thickBot="1" x14ac:dyDescent="0.4">
      <c r="A15" s="188"/>
      <c r="B15" s="95" t="s">
        <v>103</v>
      </c>
      <c r="C15" s="46">
        <v>1.35</v>
      </c>
      <c r="D15" s="47" t="s">
        <v>65</v>
      </c>
      <c r="E15" s="121">
        <f>ROUNDUP(((C6*2)+(C8*2)+180)/1350*C10,0)</f>
        <v>5</v>
      </c>
      <c r="F15" s="96" t="s">
        <v>6</v>
      </c>
      <c r="I15" s="80"/>
      <c r="J15" s="90"/>
      <c r="K15" s="190"/>
      <c r="L15" s="78" t="s">
        <v>29</v>
      </c>
      <c r="M15" s="78" t="s">
        <v>30</v>
      </c>
      <c r="N15" s="97"/>
      <c r="O15" s="76">
        <v>343067</v>
      </c>
    </row>
    <row r="16" spans="1:16" ht="15.5" x14ac:dyDescent="0.35">
      <c r="A16" s="187" t="s">
        <v>66</v>
      </c>
      <c r="B16" s="86" t="s">
        <v>67</v>
      </c>
      <c r="C16" s="87">
        <v>1.2</v>
      </c>
      <c r="D16" s="88" t="s">
        <v>65</v>
      </c>
      <c r="E16" s="122">
        <f>ROUNDUP(((C6*2)+(C8*2)+180)/1200*C10,0)</f>
        <v>5</v>
      </c>
      <c r="F16" s="89" t="s">
        <v>6</v>
      </c>
      <c r="I16" s="80"/>
      <c r="J16" s="90"/>
      <c r="K16" s="189" t="s">
        <v>25</v>
      </c>
      <c r="L16" s="91" t="s">
        <v>26</v>
      </c>
      <c r="M16" s="92" t="s">
        <v>27</v>
      </c>
      <c r="N16" s="93" t="s">
        <v>31</v>
      </c>
      <c r="O16" s="94">
        <v>343071</v>
      </c>
    </row>
    <row r="17" spans="1:15" ht="16" thickBot="1" x14ac:dyDescent="0.4">
      <c r="A17" s="188"/>
      <c r="B17" s="98" t="s">
        <v>29</v>
      </c>
      <c r="C17" s="99">
        <v>1.2</v>
      </c>
      <c r="D17" s="83" t="s">
        <v>65</v>
      </c>
      <c r="E17" s="121">
        <f>ROUNDUP(((C6*2)+(C8*2)+180)/1200*C10,0)</f>
        <v>5</v>
      </c>
      <c r="F17" s="100" t="s">
        <v>6</v>
      </c>
      <c r="I17" s="80"/>
      <c r="J17" s="90"/>
      <c r="K17" s="190"/>
      <c r="L17" s="78" t="s">
        <v>29</v>
      </c>
      <c r="M17" s="78" t="s">
        <v>30</v>
      </c>
      <c r="N17" s="97"/>
      <c r="O17" s="76">
        <v>343068</v>
      </c>
    </row>
    <row r="18" spans="1:15" ht="15.5" x14ac:dyDescent="0.35">
      <c r="A18" s="187" t="s">
        <v>68</v>
      </c>
      <c r="B18" s="86" t="s">
        <v>106</v>
      </c>
      <c r="C18" s="87">
        <v>1.35</v>
      </c>
      <c r="D18" s="88" t="s">
        <v>65</v>
      </c>
      <c r="E18" s="122">
        <f>ROUNDUP(((C6*2)+(C8*2)+240)/1350*C10,0)</f>
        <v>5</v>
      </c>
      <c r="F18" s="89" t="s">
        <v>6</v>
      </c>
      <c r="I18" s="80"/>
      <c r="J18" s="90"/>
      <c r="K18" s="189" t="s">
        <v>25</v>
      </c>
      <c r="L18" s="91" t="s">
        <v>26</v>
      </c>
      <c r="M18" s="92" t="s">
        <v>27</v>
      </c>
      <c r="N18" s="93" t="s">
        <v>32</v>
      </c>
      <c r="O18" s="94">
        <v>343072</v>
      </c>
    </row>
    <row r="19" spans="1:15" ht="16" thickBot="1" x14ac:dyDescent="0.4">
      <c r="A19" s="188"/>
      <c r="B19" s="98" t="s">
        <v>10</v>
      </c>
      <c r="C19" s="99">
        <v>1</v>
      </c>
      <c r="D19" s="83" t="s">
        <v>65</v>
      </c>
      <c r="E19" s="121">
        <f>ROUNDUP(((C6*2)+(C8*2)+240)/1350*C10,0)</f>
        <v>5</v>
      </c>
      <c r="F19" s="100" t="s">
        <v>6</v>
      </c>
      <c r="I19" s="80"/>
      <c r="J19" s="90"/>
      <c r="K19" s="190"/>
      <c r="L19" s="78" t="s">
        <v>29</v>
      </c>
      <c r="M19" s="78" t="s">
        <v>30</v>
      </c>
      <c r="N19" s="97"/>
      <c r="O19" s="76">
        <v>343069</v>
      </c>
    </row>
    <row r="20" spans="1:15" ht="16" thickBot="1" x14ac:dyDescent="0.4">
      <c r="A20" s="46"/>
      <c r="B20" s="46"/>
      <c r="C20" s="46"/>
      <c r="D20" s="47"/>
      <c r="E20" s="46"/>
      <c r="F20" s="46"/>
      <c r="G20" s="101"/>
      <c r="H20" s="101"/>
      <c r="I20" s="80"/>
      <c r="J20" s="90"/>
      <c r="O20" s="50"/>
    </row>
    <row r="21" spans="1:15" ht="16" thickBot="1" x14ac:dyDescent="0.4">
      <c r="A21" s="186" t="s">
        <v>125</v>
      </c>
      <c r="B21" s="127" t="s">
        <v>60</v>
      </c>
      <c r="C21" s="128">
        <v>600</v>
      </c>
      <c r="D21" s="129" t="s">
        <v>69</v>
      </c>
      <c r="E21" s="130">
        <f>ROUNDUP(((C6*2)+(C8*2)+210)*C10/1000/5,0)</f>
        <v>2</v>
      </c>
      <c r="F21" s="128" t="s">
        <v>73</v>
      </c>
      <c r="G21" s="131">
        <f>ROUNDUP(E21/12,0)</f>
        <v>1</v>
      </c>
      <c r="H21" s="132" t="s">
        <v>5</v>
      </c>
      <c r="I21" s="80"/>
      <c r="J21" s="90"/>
      <c r="K21" s="57" t="s">
        <v>33</v>
      </c>
      <c r="L21" s="58"/>
      <c r="O21" s="50"/>
    </row>
    <row r="22" spans="1:15" ht="15.5" x14ac:dyDescent="0.35">
      <c r="A22" s="102" t="s">
        <v>70</v>
      </c>
      <c r="B22" s="133" t="s">
        <v>52</v>
      </c>
      <c r="C22" s="134">
        <v>500</v>
      </c>
      <c r="D22" s="135" t="s">
        <v>69</v>
      </c>
      <c r="E22" s="136">
        <f>ROUNDUP(((C6*2)+(C8*2)+210)*C10/1000*50/500,0)</f>
        <v>1</v>
      </c>
      <c r="F22" s="134" t="s">
        <v>105</v>
      </c>
      <c r="G22" s="137">
        <f>ROUNDUP(E22/12,0)</f>
        <v>1</v>
      </c>
      <c r="H22" s="138" t="s">
        <v>5</v>
      </c>
      <c r="J22" s="56"/>
      <c r="K22" s="85" t="s">
        <v>14</v>
      </c>
      <c r="L22" s="85" t="s">
        <v>15</v>
      </c>
      <c r="M22" s="85" t="s">
        <v>16</v>
      </c>
      <c r="N22" s="85" t="s">
        <v>9</v>
      </c>
      <c r="O22" s="85" t="s">
        <v>17</v>
      </c>
    </row>
    <row r="23" spans="1:15" ht="16" thickBot="1" x14ac:dyDescent="0.4">
      <c r="A23" s="103" t="s">
        <v>71</v>
      </c>
      <c r="B23" s="139" t="s">
        <v>52</v>
      </c>
      <c r="C23" s="140">
        <v>5000</v>
      </c>
      <c r="D23" s="141" t="s">
        <v>69</v>
      </c>
      <c r="E23" s="142">
        <f>ROUNDUP(((C6*2)+(C8*2)+210)*C10/1000*50/5000,0)</f>
        <v>1</v>
      </c>
      <c r="F23" s="143" t="s">
        <v>121</v>
      </c>
      <c r="G23" s="144">
        <f>ROUNDUP(((C6*2)+(C8*2)+210)*C10/1000*30/5000,0)</f>
        <v>1</v>
      </c>
      <c r="H23" s="145" t="s">
        <v>121</v>
      </c>
      <c r="J23" s="56"/>
      <c r="K23" s="189" t="s">
        <v>34</v>
      </c>
      <c r="L23" s="104" t="s">
        <v>35</v>
      </c>
      <c r="M23" s="91" t="s">
        <v>36</v>
      </c>
      <c r="N23" s="92" t="s">
        <v>21</v>
      </c>
      <c r="O23" s="94">
        <v>398054</v>
      </c>
    </row>
    <row r="24" spans="1:15" ht="15.5" x14ac:dyDescent="0.35">
      <c r="A24" s="102" t="s">
        <v>70</v>
      </c>
      <c r="B24" s="146" t="s">
        <v>119</v>
      </c>
      <c r="C24" s="134">
        <v>310</v>
      </c>
      <c r="D24" s="147" t="s">
        <v>69</v>
      </c>
      <c r="E24" s="148">
        <f>ROUNDUP(((C6*2)+(C8*2)+210)*C10/1000*30/300,0)</f>
        <v>1</v>
      </c>
      <c r="F24" s="149" t="s">
        <v>104</v>
      </c>
      <c r="G24" s="137">
        <f>ROUNDUP(E24/12,0)</f>
        <v>1</v>
      </c>
      <c r="H24" s="138" t="s">
        <v>5</v>
      </c>
      <c r="J24" s="56"/>
      <c r="K24" s="190"/>
      <c r="L24" s="105" t="s">
        <v>10</v>
      </c>
      <c r="M24" s="77" t="s">
        <v>75</v>
      </c>
      <c r="N24" s="78" t="s">
        <v>21</v>
      </c>
      <c r="O24" s="76">
        <v>399009</v>
      </c>
    </row>
    <row r="25" spans="1:15" ht="16" thickBot="1" x14ac:dyDescent="0.4">
      <c r="A25" s="103" t="s">
        <v>71</v>
      </c>
      <c r="B25" s="150" t="s">
        <v>118</v>
      </c>
      <c r="C25" s="151">
        <v>600</v>
      </c>
      <c r="D25" s="152" t="s">
        <v>69</v>
      </c>
      <c r="E25" s="153">
        <f>ROUNDUP(((C6*2)+(C8*2)+210)*C10/1000/5,0)</f>
        <v>2</v>
      </c>
      <c r="F25" s="154" t="s">
        <v>73</v>
      </c>
      <c r="G25" s="144">
        <f>ROUNDUP(E25/20,0)</f>
        <v>1</v>
      </c>
      <c r="H25" s="145" t="s">
        <v>5</v>
      </c>
      <c r="J25" s="56"/>
      <c r="K25" s="189" t="s">
        <v>37</v>
      </c>
      <c r="L25" s="104" t="s">
        <v>35</v>
      </c>
      <c r="M25" s="91" t="s">
        <v>38</v>
      </c>
      <c r="N25" s="92" t="s">
        <v>21</v>
      </c>
      <c r="O25" s="94">
        <v>397286</v>
      </c>
    </row>
    <row r="26" spans="1:15" ht="16" thickBot="1" x14ac:dyDescent="0.4">
      <c r="A26" s="46"/>
      <c r="B26" s="46"/>
      <c r="C26" s="46"/>
      <c r="D26" s="47"/>
      <c r="F26" s="46"/>
      <c r="G26" s="101"/>
      <c r="H26" s="101"/>
      <c r="J26" s="56"/>
      <c r="K26" s="190"/>
      <c r="L26" s="105" t="s">
        <v>10</v>
      </c>
      <c r="M26" s="77" t="s">
        <v>76</v>
      </c>
      <c r="N26" s="78" t="s">
        <v>21</v>
      </c>
      <c r="O26" s="76">
        <v>397418</v>
      </c>
    </row>
    <row r="27" spans="1:15" ht="15.5" x14ac:dyDescent="0.35">
      <c r="A27" s="175"/>
      <c r="B27" s="155" t="s">
        <v>109</v>
      </c>
      <c r="C27" s="106">
        <v>11.5</v>
      </c>
      <c r="D27" s="176" t="s">
        <v>65</v>
      </c>
      <c r="E27" s="199">
        <f>(C6+C8*2)*C10/1000</f>
        <v>4.21</v>
      </c>
      <c r="F27" s="202" t="s">
        <v>65</v>
      </c>
      <c r="G27" s="137">
        <f>ROUNDUP($E$27/$C$27,0)</f>
        <v>1</v>
      </c>
      <c r="H27" s="138" t="s">
        <v>117</v>
      </c>
      <c r="J27" s="56"/>
      <c r="K27" s="189" t="s">
        <v>39</v>
      </c>
      <c r="L27" s="104" t="s">
        <v>35</v>
      </c>
      <c r="M27" s="91" t="s">
        <v>40</v>
      </c>
      <c r="N27" s="92" t="s">
        <v>21</v>
      </c>
      <c r="O27" s="94">
        <v>397287</v>
      </c>
    </row>
    <row r="28" spans="1:15" ht="16" thickBot="1" x14ac:dyDescent="0.4">
      <c r="A28" s="175"/>
      <c r="B28" s="177" t="s">
        <v>110</v>
      </c>
      <c r="C28" s="107">
        <v>8</v>
      </c>
      <c r="D28" s="178" t="s">
        <v>65</v>
      </c>
      <c r="E28" s="200"/>
      <c r="F28" s="203"/>
      <c r="G28" s="156">
        <f t="shared" ref="G28:G34" si="0">ROUNDUP($E$27/C28,0)</f>
        <v>1</v>
      </c>
      <c r="H28" s="157" t="s">
        <v>117</v>
      </c>
      <c r="J28" s="56"/>
      <c r="K28" s="190"/>
      <c r="L28" s="105" t="s">
        <v>10</v>
      </c>
      <c r="M28" s="77" t="s">
        <v>77</v>
      </c>
      <c r="N28" s="78" t="s">
        <v>21</v>
      </c>
      <c r="O28" s="76">
        <v>397419</v>
      </c>
    </row>
    <row r="29" spans="1:15" ht="15.5" x14ac:dyDescent="0.35">
      <c r="A29" s="175"/>
      <c r="B29" s="158" t="s">
        <v>112</v>
      </c>
      <c r="C29" s="108">
        <v>12</v>
      </c>
      <c r="D29" s="179" t="s">
        <v>65</v>
      </c>
      <c r="E29" s="200"/>
      <c r="F29" s="203"/>
      <c r="G29" s="159">
        <f t="shared" si="0"/>
        <v>1</v>
      </c>
      <c r="H29" s="160" t="s">
        <v>117</v>
      </c>
      <c r="J29" s="56"/>
      <c r="K29" s="189" t="s">
        <v>41</v>
      </c>
      <c r="L29" s="104" t="s">
        <v>35</v>
      </c>
      <c r="M29" s="91" t="s">
        <v>42</v>
      </c>
      <c r="N29" s="92" t="s">
        <v>21</v>
      </c>
      <c r="O29" s="94">
        <v>397288</v>
      </c>
    </row>
    <row r="30" spans="1:15" ht="15.5" x14ac:dyDescent="0.35">
      <c r="A30" s="175"/>
      <c r="B30" s="161" t="s">
        <v>111</v>
      </c>
      <c r="C30" s="109">
        <v>10</v>
      </c>
      <c r="D30" s="180" t="s">
        <v>65</v>
      </c>
      <c r="E30" s="200"/>
      <c r="F30" s="203"/>
      <c r="G30" s="162">
        <f t="shared" si="0"/>
        <v>1</v>
      </c>
      <c r="H30" s="163" t="s">
        <v>117</v>
      </c>
      <c r="J30" s="56"/>
      <c r="K30" s="190"/>
      <c r="L30" s="105" t="s">
        <v>10</v>
      </c>
      <c r="M30" s="77" t="s">
        <v>78</v>
      </c>
      <c r="N30" s="78" t="s">
        <v>21</v>
      </c>
      <c r="O30" s="76">
        <v>397420</v>
      </c>
    </row>
    <row r="31" spans="1:15" ht="16" thickBot="1" x14ac:dyDescent="0.4">
      <c r="A31" s="175"/>
      <c r="B31" s="164" t="s">
        <v>113</v>
      </c>
      <c r="C31" s="110">
        <v>8</v>
      </c>
      <c r="D31" s="181" t="s">
        <v>65</v>
      </c>
      <c r="E31" s="200"/>
      <c r="F31" s="203"/>
      <c r="G31" s="165">
        <f t="shared" si="0"/>
        <v>1</v>
      </c>
      <c r="H31" s="166" t="s">
        <v>117</v>
      </c>
      <c r="J31" s="56"/>
      <c r="K31" s="189" t="s">
        <v>43</v>
      </c>
      <c r="L31" s="104" t="s">
        <v>35</v>
      </c>
      <c r="M31" s="91" t="s">
        <v>44</v>
      </c>
      <c r="N31" s="92" t="s">
        <v>21</v>
      </c>
      <c r="O31" s="94">
        <v>397289</v>
      </c>
    </row>
    <row r="32" spans="1:15" ht="15.5" x14ac:dyDescent="0.35">
      <c r="A32" s="175"/>
      <c r="B32" s="167" t="s">
        <v>114</v>
      </c>
      <c r="C32" s="111">
        <v>5</v>
      </c>
      <c r="D32" s="182" t="s">
        <v>65</v>
      </c>
      <c r="E32" s="200"/>
      <c r="F32" s="203"/>
      <c r="G32" s="168">
        <f t="shared" si="0"/>
        <v>1</v>
      </c>
      <c r="H32" s="169" t="s">
        <v>117</v>
      </c>
      <c r="J32" s="56"/>
      <c r="K32" s="190"/>
      <c r="L32" s="105" t="s">
        <v>10</v>
      </c>
      <c r="M32" s="77" t="s">
        <v>79</v>
      </c>
      <c r="N32" s="78" t="s">
        <v>21</v>
      </c>
      <c r="O32" s="76">
        <v>397421</v>
      </c>
    </row>
    <row r="33" spans="1:16" ht="15.5" x14ac:dyDescent="0.35">
      <c r="A33" s="175"/>
      <c r="B33" s="170" t="s">
        <v>115</v>
      </c>
      <c r="C33" s="112">
        <v>5.3</v>
      </c>
      <c r="D33" s="183" t="s">
        <v>65</v>
      </c>
      <c r="E33" s="200"/>
      <c r="F33" s="203"/>
      <c r="G33" s="171">
        <f t="shared" si="0"/>
        <v>1</v>
      </c>
      <c r="H33" s="172" t="s">
        <v>117</v>
      </c>
      <c r="J33" s="56"/>
      <c r="K33" s="12" t="s">
        <v>45</v>
      </c>
      <c r="O33" s="50"/>
    </row>
    <row r="34" spans="1:16" ht="16" thickBot="1" x14ac:dyDescent="0.4">
      <c r="A34" s="175"/>
      <c r="B34" s="184" t="s">
        <v>116</v>
      </c>
      <c r="C34" s="113">
        <v>4.3</v>
      </c>
      <c r="D34" s="185" t="s">
        <v>65</v>
      </c>
      <c r="E34" s="201"/>
      <c r="F34" s="204"/>
      <c r="G34" s="173">
        <f t="shared" si="0"/>
        <v>1</v>
      </c>
      <c r="H34" s="174" t="s">
        <v>117</v>
      </c>
      <c r="J34" s="56"/>
      <c r="O34" s="50"/>
    </row>
    <row r="35" spans="1:16" x14ac:dyDescent="0.35">
      <c r="A35" s="46"/>
      <c r="B35" s="58"/>
      <c r="C35" s="46"/>
      <c r="D35" s="47"/>
      <c r="E35" s="206" t="s">
        <v>123</v>
      </c>
      <c r="F35" s="206"/>
      <c r="G35" s="206"/>
      <c r="H35" s="206"/>
      <c r="J35" s="56"/>
      <c r="K35" s="57" t="s">
        <v>48</v>
      </c>
      <c r="O35" s="9"/>
    </row>
    <row r="36" spans="1:16" x14ac:dyDescent="0.35">
      <c r="A36" s="46"/>
      <c r="B36" s="114" t="s">
        <v>72</v>
      </c>
      <c r="C36" s="46"/>
      <c r="D36" s="47"/>
      <c r="E36" s="46"/>
      <c r="F36" s="46"/>
      <c r="G36" s="46"/>
      <c r="H36" s="46"/>
      <c r="J36" s="56"/>
      <c r="K36" s="85" t="s">
        <v>15</v>
      </c>
      <c r="L36" s="85" t="s">
        <v>46</v>
      </c>
      <c r="M36" s="85" t="s">
        <v>47</v>
      </c>
      <c r="N36" s="85" t="s">
        <v>17</v>
      </c>
      <c r="O36" s="9"/>
    </row>
    <row r="37" spans="1:16" x14ac:dyDescent="0.35">
      <c r="A37" s="46"/>
      <c r="B37" s="46"/>
      <c r="C37" s="46"/>
      <c r="D37" s="47"/>
      <c r="E37" s="46"/>
      <c r="F37" s="46"/>
      <c r="G37" s="46"/>
      <c r="H37" s="46"/>
      <c r="K37" s="115" t="s">
        <v>49</v>
      </c>
      <c r="L37" s="115" t="s">
        <v>50</v>
      </c>
      <c r="M37" s="115" t="s">
        <v>51</v>
      </c>
      <c r="N37" s="116">
        <v>391272</v>
      </c>
      <c r="O37" s="9"/>
    </row>
    <row r="38" spans="1:16" x14ac:dyDescent="0.35">
      <c r="A38" s="46"/>
      <c r="B38" s="197"/>
      <c r="C38" s="197"/>
      <c r="D38" s="47"/>
      <c r="E38" s="46"/>
      <c r="F38" s="46"/>
      <c r="G38" s="46"/>
      <c r="H38" s="46"/>
      <c r="K38" s="73" t="s">
        <v>52</v>
      </c>
      <c r="L38" s="73" t="s">
        <v>53</v>
      </c>
      <c r="M38" s="73" t="s">
        <v>54</v>
      </c>
      <c r="N38" s="71">
        <v>378188</v>
      </c>
      <c r="O38" s="9"/>
      <c r="P38" s="9"/>
    </row>
    <row r="39" spans="1:16" x14ac:dyDescent="0.35">
      <c r="A39" s="46"/>
      <c r="D39" s="47"/>
      <c r="E39" s="46"/>
      <c r="F39" s="46"/>
      <c r="G39" s="46"/>
      <c r="H39" s="46"/>
      <c r="K39" s="73" t="s">
        <v>52</v>
      </c>
      <c r="L39" s="73" t="s">
        <v>55</v>
      </c>
      <c r="M39" s="73" t="s">
        <v>56</v>
      </c>
      <c r="N39" s="71">
        <v>380625</v>
      </c>
      <c r="O39" s="9"/>
      <c r="P39" s="9"/>
    </row>
    <row r="40" spans="1:16" x14ac:dyDescent="0.35">
      <c r="A40" s="46"/>
      <c r="D40" s="47"/>
      <c r="E40" s="46"/>
      <c r="F40" s="46"/>
      <c r="G40" s="46"/>
      <c r="H40" s="46"/>
      <c r="K40" s="115" t="s">
        <v>120</v>
      </c>
      <c r="L40" s="115" t="s">
        <v>57</v>
      </c>
      <c r="M40" s="115" t="s">
        <v>58</v>
      </c>
      <c r="N40" s="116">
        <v>377904</v>
      </c>
      <c r="O40" s="9"/>
      <c r="P40" s="9"/>
    </row>
    <row r="41" spans="1:16" x14ac:dyDescent="0.35">
      <c r="A41" s="46"/>
      <c r="D41" s="47"/>
      <c r="E41" s="46"/>
      <c r="F41" s="46"/>
      <c r="G41" s="46"/>
      <c r="H41" s="46"/>
      <c r="K41" s="115" t="s">
        <v>120</v>
      </c>
      <c r="L41" s="115" t="s">
        <v>50</v>
      </c>
      <c r="M41" s="115" t="s">
        <v>59</v>
      </c>
      <c r="N41" s="116">
        <v>377903</v>
      </c>
      <c r="O41" s="9"/>
      <c r="P41" s="9"/>
    </row>
    <row r="42" spans="1:16" x14ac:dyDescent="0.35">
      <c r="O42" s="9"/>
      <c r="P42" s="9"/>
    </row>
    <row r="43" spans="1:16" x14ac:dyDescent="0.35">
      <c r="K43" s="198" t="s">
        <v>102</v>
      </c>
      <c r="L43" s="198"/>
      <c r="M43" s="198"/>
      <c r="N43" s="198"/>
      <c r="O43" s="9"/>
      <c r="P43" s="9"/>
    </row>
    <row r="44" spans="1:16" x14ac:dyDescent="0.35">
      <c r="K44" s="198"/>
      <c r="L44" s="198"/>
      <c r="M44" s="198"/>
      <c r="N44" s="198"/>
      <c r="O44" s="50"/>
      <c r="P44" s="9"/>
    </row>
    <row r="45" spans="1:16" x14ac:dyDescent="0.35">
      <c r="K45" s="198"/>
      <c r="L45" s="198"/>
      <c r="M45" s="198"/>
      <c r="N45" s="198"/>
      <c r="O45" s="50"/>
      <c r="P45" s="9"/>
    </row>
    <row r="46" spans="1:16" x14ac:dyDescent="0.35">
      <c r="K46" s="198"/>
      <c r="L46" s="198"/>
      <c r="M46" s="198"/>
      <c r="N46" s="198"/>
      <c r="O46" s="50"/>
      <c r="P46" s="9"/>
    </row>
    <row r="47" spans="1:16" x14ac:dyDescent="0.35">
      <c r="O47" s="50"/>
    </row>
    <row r="48" spans="1:16" x14ac:dyDescent="0.35">
      <c r="O48" s="50"/>
    </row>
    <row r="49" spans="15:15" x14ac:dyDescent="0.35">
      <c r="O49" s="50"/>
    </row>
    <row r="50" spans="15:15" x14ac:dyDescent="0.35">
      <c r="O50" s="50"/>
    </row>
    <row r="51" spans="15:15" x14ac:dyDescent="0.35">
      <c r="O51" s="50"/>
    </row>
    <row r="52" spans="15:15" x14ac:dyDescent="0.35">
      <c r="O52" s="50"/>
    </row>
    <row r="53" spans="15:15" x14ac:dyDescent="0.35">
      <c r="O53" s="50"/>
    </row>
    <row r="54" spans="15:15" x14ac:dyDescent="0.35">
      <c r="O54" s="117"/>
    </row>
    <row r="55" spans="15:15" x14ac:dyDescent="0.35">
      <c r="O55" s="118"/>
    </row>
    <row r="56" spans="15:15" x14ac:dyDescent="0.35">
      <c r="O56" s="118"/>
    </row>
    <row r="57" spans="15:15" ht="14.4" customHeight="1" x14ac:dyDescent="0.35">
      <c r="O57" s="50"/>
    </row>
    <row r="62" spans="15:15" ht="78" customHeight="1" x14ac:dyDescent="0.35"/>
  </sheetData>
  <sheetProtection algorithmName="SHA-512" hashValue="N4k2+qBjxuGf3ekwAZ4awFxI4iHV5va9F4sh6uHDBsM0bAH3d84D/OGdSKiyNzyKUcxDkpmuRxDEWgnNVFr0Dg==" saltValue="jLT53IoJI9cW4Es8SO8ZFg==" spinCount="100000" sheet="1" objects="1" scenarios="1"/>
  <mergeCells count="21">
    <mergeCell ref="K23:K24"/>
    <mergeCell ref="K25:K26"/>
    <mergeCell ref="K27:K28"/>
    <mergeCell ref="K14:K15"/>
    <mergeCell ref="C13:D13"/>
    <mergeCell ref="K29:K30"/>
    <mergeCell ref="K31:K32"/>
    <mergeCell ref="B38:C38"/>
    <mergeCell ref="K43:N46"/>
    <mergeCell ref="E27:E34"/>
    <mergeCell ref="F27:F34"/>
    <mergeCell ref="E35:H35"/>
    <mergeCell ref="A18:A19"/>
    <mergeCell ref="K16:K17"/>
    <mergeCell ref="B4:E4"/>
    <mergeCell ref="A14:A15"/>
    <mergeCell ref="A16:A17"/>
    <mergeCell ref="C6:D6"/>
    <mergeCell ref="C8:D8"/>
    <mergeCell ref="C10:D10"/>
    <mergeCell ref="K18:K19"/>
  </mergeCells>
  <phoneticPr fontId="45" type="noConversion"/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EF89F-D248-489B-8F43-B3E6819BB3E3}">
  <dimension ref="B2"/>
  <sheetViews>
    <sheetView workbookViewId="0"/>
  </sheetViews>
  <sheetFormatPr baseColWidth="10" defaultRowHeight="14.5" x14ac:dyDescent="0.35"/>
  <sheetData>
    <row r="2" spans="2:2" x14ac:dyDescent="0.35">
      <c r="B2" s="123" t="s">
        <v>124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H123"/>
  <sheetViews>
    <sheetView workbookViewId="0"/>
  </sheetViews>
  <sheetFormatPr baseColWidth="10" defaultColWidth="11.54296875" defaultRowHeight="14" x14ac:dyDescent="0.3"/>
  <cols>
    <col min="1" max="1" width="10.6328125" style="12" customWidth="1"/>
    <col min="2" max="2" width="20.6328125" style="1" customWidth="1"/>
    <col min="3" max="3" width="10.54296875" style="1" customWidth="1"/>
    <col min="4" max="4" width="7.54296875" style="1" customWidth="1"/>
    <col min="5" max="9" width="11.54296875" style="1" hidden="1" customWidth="1"/>
    <col min="10" max="11" width="11.54296875" style="1"/>
    <col min="12" max="12" width="17.36328125" style="12" customWidth="1"/>
    <col min="13" max="17" width="11.54296875" style="12"/>
    <col min="18" max="18" width="31.54296875" style="12" customWidth="1"/>
    <col min="19" max="86" width="11.54296875" style="12"/>
    <col min="87" max="16384" width="11.54296875" style="1"/>
  </cols>
  <sheetData>
    <row r="1" spans="2:18" s="12" customFormat="1" ht="20.399999999999999" customHeight="1" x14ac:dyDescent="0.3"/>
    <row r="2" spans="2:18" s="12" customFormat="1" ht="20.399999999999999" customHeight="1" x14ac:dyDescent="0.3"/>
    <row r="3" spans="2:18" s="12" customFormat="1" ht="20.399999999999999" customHeight="1" x14ac:dyDescent="0.3"/>
    <row r="4" spans="2:18" ht="24" x14ac:dyDescent="0.5">
      <c r="B4" s="43" t="s">
        <v>101</v>
      </c>
      <c r="C4" s="23"/>
      <c r="D4" s="23"/>
      <c r="E4" s="12"/>
      <c r="F4" s="12"/>
      <c r="G4" s="12"/>
      <c r="H4" s="12"/>
      <c r="I4" s="12"/>
      <c r="J4" s="12"/>
      <c r="K4" s="12"/>
    </row>
    <row r="5" spans="2:18" ht="24" x14ac:dyDescent="0.5">
      <c r="B5" s="44" t="s">
        <v>99</v>
      </c>
      <c r="C5" s="23"/>
      <c r="D5" s="23"/>
      <c r="E5" s="12"/>
      <c r="F5" s="12"/>
      <c r="G5" s="12"/>
      <c r="H5" s="12"/>
      <c r="I5" s="12"/>
      <c r="J5" s="12"/>
      <c r="K5" s="12"/>
    </row>
    <row r="6" spans="2:18" ht="24" x14ac:dyDescent="0.5">
      <c r="B6" s="44" t="s">
        <v>100</v>
      </c>
      <c r="C6" s="23"/>
      <c r="D6" s="23"/>
      <c r="E6" s="12"/>
      <c r="F6" s="12"/>
      <c r="G6" s="12"/>
      <c r="H6" s="12"/>
      <c r="I6" s="12"/>
      <c r="J6" s="12"/>
      <c r="K6" s="12"/>
    </row>
    <row r="7" spans="2:18" s="12" customFormat="1" ht="14.5" thickBot="1" x14ac:dyDescent="0.35"/>
    <row r="8" spans="2:18" ht="21" customHeight="1" thickBot="1" x14ac:dyDescent="0.35">
      <c r="B8" s="12"/>
      <c r="C8" s="12"/>
      <c r="D8" s="10" t="s">
        <v>84</v>
      </c>
      <c r="E8" s="12"/>
      <c r="F8" s="12"/>
      <c r="G8" s="12"/>
      <c r="H8" s="12"/>
      <c r="I8" s="12"/>
      <c r="J8" s="25">
        <v>250</v>
      </c>
      <c r="K8" s="11"/>
    </row>
    <row r="9" spans="2:18" s="12" customFormat="1" ht="6" customHeight="1" thickBot="1" x14ac:dyDescent="0.35">
      <c r="D9" s="17"/>
      <c r="J9" s="18"/>
      <c r="K9" s="20"/>
    </row>
    <row r="10" spans="2:18" ht="21" customHeight="1" thickBot="1" x14ac:dyDescent="0.35">
      <c r="B10" s="12"/>
      <c r="C10" s="12"/>
      <c r="D10" s="10" t="s">
        <v>85</v>
      </c>
      <c r="E10" s="12"/>
      <c r="F10" s="12"/>
      <c r="G10" s="12"/>
      <c r="H10" s="12"/>
      <c r="I10" s="12"/>
      <c r="J10" s="8">
        <v>53</v>
      </c>
      <c r="K10" s="19" t="s">
        <v>62</v>
      </c>
    </row>
    <row r="11" spans="2:18" s="12" customFormat="1" ht="6" customHeight="1" thickBot="1" x14ac:dyDescent="0.35"/>
    <row r="12" spans="2:18" ht="21" customHeight="1" thickBot="1" x14ac:dyDescent="0.35">
      <c r="B12" s="12"/>
      <c r="C12" s="12"/>
      <c r="D12" s="10" t="s">
        <v>86</v>
      </c>
      <c r="E12" s="12"/>
      <c r="F12" s="12"/>
      <c r="G12" s="12"/>
      <c r="H12" s="12"/>
      <c r="I12" s="12"/>
      <c r="J12" s="8">
        <v>15</v>
      </c>
      <c r="K12" s="42" t="s">
        <v>98</v>
      </c>
    </row>
    <row r="13" spans="2:18" s="12" customFormat="1" ht="6" customHeight="1" thickBot="1" x14ac:dyDescent="0.35"/>
    <row r="14" spans="2:18" ht="31.25" customHeight="1" thickBot="1" x14ac:dyDescent="0.35">
      <c r="B14" s="207" t="s">
        <v>80</v>
      </c>
      <c r="C14" s="208"/>
      <c r="D14" s="209"/>
      <c r="E14" s="6" t="s">
        <v>0</v>
      </c>
      <c r="F14" s="7" t="s">
        <v>1</v>
      </c>
      <c r="G14" s="7" t="s">
        <v>8</v>
      </c>
      <c r="H14" s="7" t="s">
        <v>3</v>
      </c>
      <c r="I14" s="6" t="s">
        <v>2</v>
      </c>
      <c r="J14" s="6" t="s">
        <v>4</v>
      </c>
      <c r="K14" s="6" t="s">
        <v>7</v>
      </c>
      <c r="M14" s="31" t="s">
        <v>89</v>
      </c>
      <c r="N14" s="32"/>
      <c r="O14" s="32"/>
      <c r="P14" s="32"/>
      <c r="Q14" s="32"/>
      <c r="R14" s="33"/>
    </row>
    <row r="15" spans="2:18" s="9" customFormat="1" ht="14.5" x14ac:dyDescent="0.35">
      <c r="B15" s="15"/>
      <c r="C15" s="15"/>
      <c r="D15" s="15"/>
      <c r="E15" s="15"/>
      <c r="F15" s="16"/>
      <c r="G15" s="12"/>
      <c r="H15" s="12"/>
      <c r="I15" s="12"/>
      <c r="J15" s="12"/>
      <c r="M15" s="34" t="s">
        <v>88</v>
      </c>
      <c r="R15" s="35"/>
    </row>
    <row r="16" spans="2:18" ht="15.5" x14ac:dyDescent="0.3">
      <c r="B16" s="27" t="s">
        <v>81</v>
      </c>
      <c r="C16" s="29"/>
      <c r="D16" s="28"/>
      <c r="E16" s="4">
        <f>IF(J12&lt;612.4,IF(J12&lt;9,6.4,IF(J12&lt;11,3.8,IF(J12&lt;16,2,IF(J12&lt;21,1.2,IF(J12&lt;26,0.8,IF(J12&lt;31,0.6)))))))</f>
        <v>2</v>
      </c>
      <c r="F16" s="5">
        <f>1/E16</f>
        <v>0.5</v>
      </c>
      <c r="G16" s="21">
        <f>F16*5%</f>
        <v>2.5000000000000001E-2</v>
      </c>
      <c r="H16" s="2">
        <f>G16*$J$10</f>
        <v>1.3250000000000002</v>
      </c>
      <c r="I16" s="3">
        <f>$J$8*F16</f>
        <v>125</v>
      </c>
      <c r="J16" s="45">
        <f>ROUNDUP(I16+H16,0)</f>
        <v>127</v>
      </c>
      <c r="K16" s="22" t="s">
        <v>74</v>
      </c>
      <c r="M16" s="36" t="s">
        <v>90</v>
      </c>
      <c r="R16" s="37"/>
    </row>
    <row r="17" spans="2:18" ht="15.5" x14ac:dyDescent="0.3">
      <c r="B17" s="27" t="s">
        <v>82</v>
      </c>
      <c r="C17" s="29"/>
      <c r="D17" s="28"/>
      <c r="E17" s="4">
        <f>IF(J12&lt;6,24,IF(J12&lt;9,12.5,IF(J12&lt;11,7.5,IF(J12&lt;16,4,IF(J12&lt;21,2.5,IF(J12&lt;26,1.6,IF(J12&lt;31,1.3)))))))</f>
        <v>4</v>
      </c>
      <c r="F17" s="5">
        <f>1/E17</f>
        <v>0.25</v>
      </c>
      <c r="G17" s="21">
        <f>F17*5%</f>
        <v>1.2500000000000001E-2</v>
      </c>
      <c r="H17" s="2">
        <f>G17*$J$10</f>
        <v>0.66250000000000009</v>
      </c>
      <c r="I17" s="3">
        <f>$J$8*F17</f>
        <v>62.5</v>
      </c>
      <c r="J17" s="45">
        <f>ROUNDUP(I17+H17,0)</f>
        <v>64</v>
      </c>
      <c r="K17" s="22" t="s">
        <v>73</v>
      </c>
      <c r="M17" s="38" t="s">
        <v>91</v>
      </c>
      <c r="R17" s="37"/>
    </row>
    <row r="18" spans="2:18" s="12" customFormat="1" ht="15.5" x14ac:dyDescent="0.35">
      <c r="B18" s="27" t="s">
        <v>87</v>
      </c>
      <c r="C18" s="30" t="str">
        <f>IF(J12&lt;8,"XS",IF(J12&lt;12,"S",IF(J12&lt;18,"M",IF(J12&lt;24,"L",IF(J12&lt;31,"XL")))))</f>
        <v>M</v>
      </c>
      <c r="D18" s="28"/>
      <c r="E18" s="24">
        <f>IF(J12&lt;7,9,IF(J12&lt;10,8,IF(J12&lt;15,6,IF(J12&lt;21,5,IF(J12&lt;42,3)))))</f>
        <v>5</v>
      </c>
      <c r="F18" s="13">
        <f t="shared" ref="F18" si="0">1/E18</f>
        <v>0.2</v>
      </c>
      <c r="G18" s="21">
        <f>J10*(J12/1000)*2</f>
        <v>1.5899999999999999</v>
      </c>
      <c r="H18" s="26"/>
      <c r="I18" s="14">
        <f>J8+G18</f>
        <v>251.59</v>
      </c>
      <c r="J18" s="45">
        <f>ROUNDUP(I18/E18,0)</f>
        <v>51</v>
      </c>
      <c r="K18" s="22" t="s">
        <v>83</v>
      </c>
      <c r="M18" s="38" t="s">
        <v>92</v>
      </c>
      <c r="R18" s="37"/>
    </row>
    <row r="19" spans="2:18" s="12" customFormat="1" x14ac:dyDescent="0.3">
      <c r="M19" s="38" t="s">
        <v>93</v>
      </c>
      <c r="R19" s="37"/>
    </row>
    <row r="20" spans="2:18" s="12" customFormat="1" x14ac:dyDescent="0.3">
      <c r="M20" s="36" t="s">
        <v>94</v>
      </c>
      <c r="R20" s="37"/>
    </row>
    <row r="21" spans="2:18" s="12" customFormat="1" x14ac:dyDescent="0.3">
      <c r="M21" s="38" t="s">
        <v>95</v>
      </c>
      <c r="R21" s="37"/>
    </row>
    <row r="22" spans="2:18" s="12" customFormat="1" x14ac:dyDescent="0.3">
      <c r="M22" s="38" t="s">
        <v>96</v>
      </c>
      <c r="R22" s="37"/>
    </row>
    <row r="23" spans="2:18" s="12" customFormat="1" x14ac:dyDescent="0.3">
      <c r="M23" s="38" t="s">
        <v>97</v>
      </c>
      <c r="R23" s="37"/>
    </row>
    <row r="24" spans="2:18" s="12" customFormat="1" ht="6" customHeight="1" thickBot="1" x14ac:dyDescent="0.35">
      <c r="M24" s="41"/>
      <c r="N24" s="39"/>
      <c r="O24" s="39"/>
      <c r="P24" s="39"/>
      <c r="Q24" s="39"/>
      <c r="R24" s="40"/>
    </row>
    <row r="25" spans="2:18" s="12" customFormat="1" x14ac:dyDescent="0.3"/>
    <row r="26" spans="2:18" s="12" customFormat="1" x14ac:dyDescent="0.3"/>
    <row r="27" spans="2:18" s="12" customFormat="1" x14ac:dyDescent="0.3"/>
    <row r="28" spans="2:18" s="12" customFormat="1" x14ac:dyDescent="0.3"/>
    <row r="29" spans="2:18" s="12" customFormat="1" x14ac:dyDescent="0.3"/>
    <row r="30" spans="2:18" s="12" customFormat="1" x14ac:dyDescent="0.3"/>
    <row r="31" spans="2:18" s="12" customFormat="1" x14ac:dyDescent="0.3"/>
    <row r="32" spans="2:18" s="12" customFormat="1" x14ac:dyDescent="0.3"/>
    <row r="33" s="12" customFormat="1" x14ac:dyDescent="0.3"/>
    <row r="34" s="12" customFormat="1" x14ac:dyDescent="0.3"/>
    <row r="35" s="12" customFormat="1" x14ac:dyDescent="0.3"/>
    <row r="36" s="12" customFormat="1" x14ac:dyDescent="0.3"/>
    <row r="37" s="12" customFormat="1" x14ac:dyDescent="0.3"/>
    <row r="38" s="12" customFormat="1" x14ac:dyDescent="0.3"/>
    <row r="39" s="12" customFormat="1" x14ac:dyDescent="0.3"/>
    <row r="40" s="12" customFormat="1" x14ac:dyDescent="0.3"/>
    <row r="41" s="12" customFormat="1" x14ac:dyDescent="0.3"/>
    <row r="42" s="12" customFormat="1" x14ac:dyDescent="0.3"/>
    <row r="43" s="12" customFormat="1" x14ac:dyDescent="0.3"/>
    <row r="44" s="12" customFormat="1" x14ac:dyDescent="0.3"/>
    <row r="45" s="12" customFormat="1" x14ac:dyDescent="0.3"/>
    <row r="46" s="12" customFormat="1" x14ac:dyDescent="0.3"/>
    <row r="47" s="12" customFormat="1" x14ac:dyDescent="0.3"/>
    <row r="48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</sheetData>
  <protectedRanges>
    <protectedRange sqref="J8 J10 J12" name="Bereich1"/>
  </protectedRanges>
  <mergeCells count="1">
    <mergeCell ref="B14:D14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D1AFE36B291A4DB1A690F78099C1A5" ma:contentTypeVersion="" ma:contentTypeDescription="Create a new document." ma:contentTypeScope="" ma:versionID="b5b8ca5370ee325188b382f02085bbe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1958f689284e262d1fa84b900a385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CB5F0D-6C12-42F8-B87F-393DE516C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891BF-D552-4117-861C-8D9E1B996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CF0503-2AD2-4952-BDE1-EB5B107846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</vt:lpstr>
      <vt:lpstr>Tabelle2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Bedarfsrechner i3 PowerPakete</dc:title>
  <dc:creator>Pronath, Simon</dc:creator>
  <cp:lastModifiedBy>Distler, Barbara</cp:lastModifiedBy>
  <cp:lastPrinted>2025-08-14T11:21:07Z</cp:lastPrinted>
  <dcterms:created xsi:type="dcterms:W3CDTF">2013-03-06T06:43:09Z</dcterms:created>
  <dcterms:modified xsi:type="dcterms:W3CDTF">2025-09-24T12:45:35Z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0x01010088D1AFE36B291A4DB1A690F78099C1A5</vt:lpwstr>
  </property>
</Properties>
</file>